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0" windowWidth="23355" windowHeight="9315" activeTab="2"/>
  </bookViews>
  <sheets>
    <sheet name="2015-2016-1在职教师课表工作量" sheetId="1" r:id="rId1"/>
    <sheet name="2015-2016-2在职教师课表工作量" sheetId="2" r:id="rId2"/>
    <sheet name="2015-2016学年工作量汇总表" sheetId="3" r:id="rId3"/>
    <sheet name="2015-2016学年兼职教师工作量" sheetId="4" r:id="rId4"/>
    <sheet name="V调" sheetId="5" r:id="rId5"/>
  </sheets>
  <definedNames>
    <definedName name="_xlnm._FilterDatabase" localSheetId="1" hidden="1">'2015-2016-2在职教师课表工作量'!$A$2:$P$55</definedName>
  </definedNames>
  <calcPr calcId="144525"/>
</workbook>
</file>

<file path=xl/calcChain.xml><?xml version="1.0" encoding="utf-8"?>
<calcChain xmlns="http://schemas.openxmlformats.org/spreadsheetml/2006/main">
  <c r="F34" i="3" l="1"/>
  <c r="M34" i="3" s="1"/>
  <c r="F33" i="3"/>
  <c r="F32" i="3"/>
  <c r="F31" i="3"/>
  <c r="E34" i="3"/>
  <c r="E33" i="3"/>
  <c r="E32" i="3"/>
  <c r="E31" i="3"/>
  <c r="M31" i="3" l="1"/>
  <c r="M33" i="3"/>
  <c r="J32" i="3"/>
  <c r="J34" i="3"/>
  <c r="J33" i="3"/>
  <c r="J31" i="3"/>
  <c r="B5" i="4" l="1"/>
  <c r="D4" i="5" s="1"/>
  <c r="I23" i="3"/>
  <c r="H23" i="3"/>
  <c r="G23" i="3"/>
  <c r="M32" i="3" l="1"/>
  <c r="E21" i="3"/>
  <c r="N80" i="2"/>
  <c r="N79" i="2"/>
  <c r="N78" i="2"/>
  <c r="N77" i="2"/>
  <c r="P76" i="2"/>
  <c r="N76" i="2"/>
  <c r="N75" i="2"/>
  <c r="N74" i="2"/>
  <c r="N73" i="2"/>
  <c r="N72" i="2"/>
  <c r="P71" i="2"/>
  <c r="N71" i="2"/>
  <c r="N70" i="2"/>
  <c r="N69" i="2"/>
  <c r="N68" i="2"/>
  <c r="N67" i="2"/>
  <c r="N66" i="2"/>
  <c r="P65" i="2"/>
  <c r="N65" i="2"/>
  <c r="N64" i="2"/>
  <c r="N63" i="2"/>
  <c r="N62" i="2"/>
  <c r="N61" i="2"/>
  <c r="P60" i="2"/>
  <c r="N60" i="2"/>
  <c r="N51" i="2"/>
  <c r="N50" i="2"/>
  <c r="N49" i="2"/>
  <c r="P48" i="2"/>
  <c r="N48" i="2"/>
  <c r="N47" i="2"/>
  <c r="N46" i="2"/>
  <c r="N45" i="2"/>
  <c r="P44" i="2"/>
  <c r="N44" i="2"/>
  <c r="N43" i="2"/>
  <c r="N42" i="2"/>
  <c r="N41" i="2"/>
  <c r="N40" i="2"/>
  <c r="P39" i="2"/>
  <c r="N39" i="2"/>
  <c r="N38" i="2"/>
  <c r="N37" i="2"/>
  <c r="P36" i="2"/>
  <c r="N36" i="2"/>
  <c r="N35" i="2"/>
  <c r="N34" i="2"/>
  <c r="N33" i="2"/>
  <c r="P32" i="2"/>
  <c r="N32" i="2"/>
  <c r="P54" i="2"/>
  <c r="N54" i="2"/>
  <c r="B54" i="2" s="1"/>
  <c r="F22" i="3" s="1"/>
  <c r="N31" i="2"/>
  <c r="N30" i="2"/>
  <c r="P29" i="2"/>
  <c r="N29" i="2"/>
  <c r="N28" i="2"/>
  <c r="N27" i="2"/>
  <c r="P26" i="2"/>
  <c r="N26" i="2"/>
  <c r="N25" i="2"/>
  <c r="N24" i="2"/>
  <c r="N23" i="2"/>
  <c r="P22" i="2"/>
  <c r="N22" i="2"/>
  <c r="P53" i="2"/>
  <c r="N53" i="2"/>
  <c r="B53" i="2" s="1"/>
  <c r="F21" i="3" s="1"/>
  <c r="N21" i="2"/>
  <c r="N20" i="2"/>
  <c r="N19" i="2"/>
  <c r="P18" i="2"/>
  <c r="N18" i="2"/>
  <c r="N17" i="2"/>
  <c r="N16" i="2"/>
  <c r="N15" i="2"/>
  <c r="P14" i="2"/>
  <c r="N14" i="2"/>
  <c r="N13" i="2"/>
  <c r="N12" i="2"/>
  <c r="P11" i="2"/>
  <c r="N11" i="2"/>
  <c r="P52" i="2"/>
  <c r="N52" i="2"/>
  <c r="B52" i="2" s="1"/>
  <c r="F20" i="3" s="1"/>
  <c r="N10" i="2"/>
  <c r="N9" i="2"/>
  <c r="P8" i="2"/>
  <c r="N8" i="2"/>
  <c r="N7" i="2"/>
  <c r="N6" i="2"/>
  <c r="N5" i="2"/>
  <c r="N4" i="2"/>
  <c r="P3" i="2"/>
  <c r="N3" i="2"/>
  <c r="P61" i="1"/>
  <c r="N61" i="1"/>
  <c r="B61" i="1" s="1"/>
  <c r="N60" i="1"/>
  <c r="P59" i="1"/>
  <c r="N59" i="1"/>
  <c r="N58" i="1"/>
  <c r="P57" i="1"/>
  <c r="N57" i="1"/>
  <c r="N56" i="1"/>
  <c r="P55" i="1"/>
  <c r="N55" i="1"/>
  <c r="N43" i="1"/>
  <c r="N42" i="1"/>
  <c r="N41" i="1"/>
  <c r="N40" i="1"/>
  <c r="P39" i="1"/>
  <c r="N39" i="1"/>
  <c r="N38" i="1"/>
  <c r="N37" i="1"/>
  <c r="N36" i="1"/>
  <c r="N35" i="1"/>
  <c r="P34" i="1"/>
  <c r="N34" i="1"/>
  <c r="N33" i="1"/>
  <c r="N32" i="1"/>
  <c r="N31" i="1"/>
  <c r="P30" i="1"/>
  <c r="N30" i="1"/>
  <c r="N29" i="1"/>
  <c r="N28" i="1"/>
  <c r="P27" i="1"/>
  <c r="N27" i="1"/>
  <c r="N26" i="1"/>
  <c r="P25" i="1"/>
  <c r="N25" i="1"/>
  <c r="N48" i="1"/>
  <c r="P47" i="1"/>
  <c r="N47" i="1"/>
  <c r="N24" i="1"/>
  <c r="N23" i="1"/>
  <c r="P22" i="1"/>
  <c r="N22" i="1"/>
  <c r="N21" i="1"/>
  <c r="P20" i="1"/>
  <c r="N20" i="1"/>
  <c r="N19" i="1"/>
  <c r="N18" i="1"/>
  <c r="N17" i="1"/>
  <c r="P16" i="1"/>
  <c r="N16" i="1"/>
  <c r="N15" i="1"/>
  <c r="N14" i="1"/>
  <c r="N13" i="1"/>
  <c r="P12" i="1"/>
  <c r="N12" i="1"/>
  <c r="N11" i="1"/>
  <c r="N10" i="1"/>
  <c r="P9" i="1"/>
  <c r="N9" i="1"/>
  <c r="N8" i="1"/>
  <c r="P7" i="1"/>
  <c r="N7" i="1"/>
  <c r="P46" i="1"/>
  <c r="N46" i="1"/>
  <c r="B46" i="1" s="1"/>
  <c r="E18" i="3" s="1"/>
  <c r="N18" i="3" s="1"/>
  <c r="N6" i="1"/>
  <c r="P5" i="1"/>
  <c r="N5" i="1"/>
  <c r="N4" i="1"/>
  <c r="P3" i="1"/>
  <c r="N3" i="1"/>
  <c r="N45" i="1"/>
  <c r="P44" i="1"/>
  <c r="N44" i="1"/>
  <c r="N22" i="3" l="1"/>
  <c r="N20" i="3"/>
  <c r="N21" i="3"/>
  <c r="J20" i="3"/>
  <c r="L20" i="3" s="1"/>
  <c r="J18" i="3"/>
  <c r="J21" i="3"/>
  <c r="L21" i="3" s="1"/>
  <c r="J22" i="3"/>
  <c r="L22" i="3" s="1"/>
  <c r="B26" i="2"/>
  <c r="F10" i="3" s="1"/>
  <c r="B36" i="2"/>
  <c r="F13" i="3" s="1"/>
  <c r="B47" i="1"/>
  <c r="E19" i="3" s="1"/>
  <c r="N19" i="3" s="1"/>
  <c r="B25" i="1"/>
  <c r="E12" i="3" s="1"/>
  <c r="B27" i="1"/>
  <c r="E13" i="3" s="1"/>
  <c r="B34" i="1"/>
  <c r="E15" i="3" s="1"/>
  <c r="B39" i="1"/>
  <c r="E16" i="3" s="1"/>
  <c r="B55" i="1"/>
  <c r="B5" i="1"/>
  <c r="E5" i="3" s="1"/>
  <c r="B12" i="1"/>
  <c r="E8" i="3" s="1"/>
  <c r="B3" i="1"/>
  <c r="B7" i="1"/>
  <c r="E6" i="3" s="1"/>
  <c r="B30" i="1"/>
  <c r="E14" i="3" s="1"/>
  <c r="B57" i="1"/>
  <c r="B9" i="1"/>
  <c r="E7" i="3" s="1"/>
  <c r="B22" i="1"/>
  <c r="E11" i="3" s="1"/>
  <c r="B20" i="1"/>
  <c r="E10" i="3" s="1"/>
  <c r="B44" i="1"/>
  <c r="E17" i="3" s="1"/>
  <c r="N17" i="3" s="1"/>
  <c r="B16" i="1"/>
  <c r="E9" i="3" s="1"/>
  <c r="B59" i="1"/>
  <c r="B14" i="2"/>
  <c r="F7" i="3" s="1"/>
  <c r="B22" i="2"/>
  <c r="F9" i="3" s="1"/>
  <c r="B44" i="2"/>
  <c r="F15" i="3" s="1"/>
  <c r="B60" i="2"/>
  <c r="B11" i="2"/>
  <c r="F6" i="3" s="1"/>
  <c r="B32" i="2"/>
  <c r="F12" i="3" s="1"/>
  <c r="B71" i="2"/>
  <c r="B18" i="2"/>
  <c r="F8" i="3" s="1"/>
  <c r="B39" i="2"/>
  <c r="F14" i="3" s="1"/>
  <c r="B48" i="2"/>
  <c r="F16" i="3" s="1"/>
  <c r="B65" i="2"/>
  <c r="B3" i="2"/>
  <c r="B8" i="2"/>
  <c r="F5" i="3" s="1"/>
  <c r="B29" i="2"/>
  <c r="F11" i="3" s="1"/>
  <c r="B76" i="2"/>
  <c r="L18" i="3" l="1"/>
  <c r="N15" i="3"/>
  <c r="N14" i="3"/>
  <c r="N5" i="3"/>
  <c r="B55" i="2"/>
  <c r="F4" i="3"/>
  <c r="E4" i="3"/>
  <c r="B49" i="1"/>
  <c r="R18" i="3"/>
  <c r="S18" i="3" s="1"/>
  <c r="T18" i="3" s="1"/>
  <c r="R22" i="3"/>
  <c r="S22" i="3" s="1"/>
  <c r="T22" i="3" s="1"/>
  <c r="J9" i="3"/>
  <c r="R9" i="3" s="1"/>
  <c r="S9" i="3" s="1"/>
  <c r="J7" i="3"/>
  <c r="R7" i="3" s="1"/>
  <c r="S7" i="3" s="1"/>
  <c r="J16" i="3"/>
  <c r="R16" i="3" s="1"/>
  <c r="S16" i="3" s="1"/>
  <c r="T16" i="3" s="1"/>
  <c r="J19" i="3"/>
  <c r="J17" i="3"/>
  <c r="J8" i="3"/>
  <c r="R8" i="3" s="1"/>
  <c r="S8" i="3" s="1"/>
  <c r="J15" i="3"/>
  <c r="R15" i="3" s="1"/>
  <c r="S15" i="3" s="1"/>
  <c r="T15" i="3" s="1"/>
  <c r="L15" i="3" s="1"/>
  <c r="J10" i="3"/>
  <c r="R10" i="3" s="1"/>
  <c r="S10" i="3" s="1"/>
  <c r="J14" i="3"/>
  <c r="R14" i="3" s="1"/>
  <c r="S14" i="3" s="1"/>
  <c r="T14" i="3" s="1"/>
  <c r="L14" i="3" s="1"/>
  <c r="J5" i="3"/>
  <c r="R5" i="3" s="1"/>
  <c r="S5" i="3" s="1"/>
  <c r="J13" i="3"/>
  <c r="R13" i="3" s="1"/>
  <c r="S13" i="3" s="1"/>
  <c r="T13" i="3" s="1"/>
  <c r="K13" i="3" s="1"/>
  <c r="R21" i="3"/>
  <c r="S21" i="3" s="1"/>
  <c r="R20" i="3"/>
  <c r="S20" i="3" s="1"/>
  <c r="J11" i="3"/>
  <c r="R11" i="3" s="1"/>
  <c r="S11" i="3" s="1"/>
  <c r="J6" i="3"/>
  <c r="R6" i="3" s="1"/>
  <c r="S6" i="3" s="1"/>
  <c r="J12" i="3"/>
  <c r="R12" i="3" s="1"/>
  <c r="S12" i="3" s="1"/>
  <c r="L13" i="3" l="1"/>
  <c r="F23" i="3"/>
  <c r="L19" i="3"/>
  <c r="J4" i="3"/>
  <c r="R4" i="3" s="1"/>
  <c r="S4" i="3" s="1"/>
  <c r="T4" i="3" s="1"/>
  <c r="K4" i="3" s="1"/>
  <c r="L17" i="3"/>
  <c r="P18" i="3"/>
  <c r="N13" i="3"/>
  <c r="E23" i="3"/>
  <c r="P7" i="3"/>
  <c r="T7" i="3"/>
  <c r="K7" i="3" s="1"/>
  <c r="R17" i="3"/>
  <c r="S17" i="3" s="1"/>
  <c r="T17" i="3" s="1"/>
  <c r="P22" i="3"/>
  <c r="T6" i="3"/>
  <c r="K6" i="3" s="1"/>
  <c r="P6" i="3"/>
  <c r="P11" i="3"/>
  <c r="T11" i="3"/>
  <c r="K11" i="3" s="1"/>
  <c r="P8" i="3"/>
  <c r="T8" i="3"/>
  <c r="K8" i="3" s="1"/>
  <c r="P10" i="3"/>
  <c r="T10" i="3"/>
  <c r="K10" i="3" s="1"/>
  <c r="T9" i="3"/>
  <c r="P9" i="3"/>
  <c r="P12" i="3"/>
  <c r="T12" i="3"/>
  <c r="K12" i="3" s="1"/>
  <c r="P5" i="3"/>
  <c r="T5" i="3"/>
  <c r="L5" i="3" s="1"/>
  <c r="T20" i="3"/>
  <c r="P20" i="3"/>
  <c r="P13" i="3"/>
  <c r="P14" i="3"/>
  <c r="P15" i="3"/>
  <c r="P16" i="3"/>
  <c r="T21" i="3"/>
  <c r="P21" i="3"/>
  <c r="R19" i="3"/>
  <c r="S19" i="3" s="1"/>
  <c r="K16" i="3"/>
  <c r="L4" i="3" l="1"/>
  <c r="J23" i="3"/>
  <c r="P4" i="3"/>
  <c r="K23" i="3"/>
  <c r="L7" i="3"/>
  <c r="N7" i="3"/>
  <c r="L11" i="3"/>
  <c r="N11" i="3"/>
  <c r="L12" i="3"/>
  <c r="N12" i="3"/>
  <c r="L16" i="3"/>
  <c r="N16" i="3"/>
  <c r="N4" i="3"/>
  <c r="P17" i="3"/>
  <c r="L8" i="3"/>
  <c r="N8" i="3"/>
  <c r="L9" i="3"/>
  <c r="N9" i="3"/>
  <c r="L6" i="3"/>
  <c r="N6" i="3"/>
  <c r="L10" i="3"/>
  <c r="N10" i="3"/>
  <c r="P19" i="3"/>
  <c r="T19" i="3"/>
  <c r="L23" i="3" l="1"/>
  <c r="C4" i="5" s="1"/>
  <c r="N23" i="3"/>
  <c r="M23" i="3" l="1"/>
  <c r="E4" i="5"/>
  <c r="C5" i="5"/>
  <c r="D34" i="3" l="1"/>
  <c r="N34" i="3" s="1"/>
  <c r="D33" i="3"/>
  <c r="N33" i="3" s="1"/>
  <c r="D31" i="3"/>
  <c r="N31" i="3" s="1"/>
  <c r="D32" i="3"/>
  <c r="N32" i="3" s="1"/>
  <c r="C6" i="5"/>
  <c r="D22" i="3"/>
  <c r="M22" i="3" s="1"/>
  <c r="O22" i="3" s="1"/>
  <c r="D18" i="3"/>
  <c r="M18" i="3" s="1"/>
  <c r="O18" i="3" s="1"/>
  <c r="D6" i="3"/>
  <c r="M6" i="3" s="1"/>
  <c r="O6" i="3" s="1"/>
  <c r="D12" i="3"/>
  <c r="M12" i="3" s="1"/>
  <c r="O12" i="3" s="1"/>
  <c r="D8" i="3"/>
  <c r="M8" i="3" s="1"/>
  <c r="O8" i="3" s="1"/>
  <c r="D21" i="3"/>
  <c r="M21" i="3" s="1"/>
  <c r="O21" i="3" s="1"/>
  <c r="D17" i="3"/>
  <c r="M17" i="3" s="1"/>
  <c r="O17" i="3" s="1"/>
  <c r="D15" i="3"/>
  <c r="M15" i="3" s="1"/>
  <c r="O15" i="3" s="1"/>
  <c r="D11" i="3"/>
  <c r="M11" i="3" s="1"/>
  <c r="O11" i="3" s="1"/>
  <c r="D7" i="3"/>
  <c r="M7" i="3" s="1"/>
  <c r="O7" i="3" s="1"/>
  <c r="D16" i="3"/>
  <c r="M16" i="3" s="1"/>
  <c r="O16" i="3" s="1"/>
  <c r="D14" i="3"/>
  <c r="M14" i="3" s="1"/>
  <c r="O14" i="3" s="1"/>
  <c r="D10" i="3"/>
  <c r="M10" i="3" s="1"/>
  <c r="O10" i="3" s="1"/>
  <c r="D4" i="3"/>
  <c r="M4" i="3" s="1"/>
  <c r="O4" i="3" s="1"/>
  <c r="D13" i="3"/>
  <c r="M13" i="3" s="1"/>
  <c r="O13" i="3" s="1"/>
  <c r="D20" i="3"/>
  <c r="M20" i="3" s="1"/>
  <c r="O20" i="3" s="1"/>
  <c r="D5" i="3"/>
  <c r="M5" i="3" s="1"/>
  <c r="O5" i="3" s="1"/>
  <c r="D9" i="3"/>
  <c r="M9" i="3" s="1"/>
  <c r="O9" i="3" s="1"/>
  <c r="D19" i="3"/>
  <c r="M19" i="3" s="1"/>
  <c r="O19" i="3" s="1"/>
  <c r="O23" i="3" l="1"/>
</calcChain>
</file>

<file path=xl/sharedStrings.xml><?xml version="1.0" encoding="utf-8"?>
<sst xmlns="http://schemas.openxmlformats.org/spreadsheetml/2006/main" count="877" uniqueCount="265">
  <si>
    <t>数理研究所2015-2016-1在职教师课表工作量</t>
    <phoneticPr fontId="3" type="noConversion"/>
  </si>
  <si>
    <t>教师姓名</t>
    <phoneticPr fontId="3" type="noConversion"/>
  </si>
  <si>
    <t>Q1总量</t>
    <phoneticPr fontId="3" type="noConversion"/>
  </si>
  <si>
    <t>教师类型</t>
    <phoneticPr fontId="3" type="noConversion"/>
  </si>
  <si>
    <t>学期</t>
    <phoneticPr fontId="3" type="noConversion"/>
  </si>
  <si>
    <t>课程类别</t>
    <phoneticPr fontId="3" type="noConversion"/>
  </si>
  <si>
    <t>课程系数</t>
    <phoneticPr fontId="3" type="noConversion"/>
  </si>
  <si>
    <t>课程名称</t>
    <phoneticPr fontId="3" type="noConversion"/>
  </si>
  <si>
    <t>教学班组成</t>
    <phoneticPr fontId="3" type="noConversion"/>
  </si>
  <si>
    <t>已选人数</t>
    <phoneticPr fontId="3" type="noConversion"/>
  </si>
  <si>
    <t>人数系数</t>
    <phoneticPr fontId="3" type="noConversion"/>
  </si>
  <si>
    <t>周学时</t>
    <phoneticPr fontId="3" type="noConversion"/>
  </si>
  <si>
    <t>周数</t>
    <phoneticPr fontId="3" type="noConversion"/>
  </si>
  <si>
    <t>课程当量系数</t>
    <phoneticPr fontId="3" type="noConversion"/>
  </si>
  <si>
    <t>Q1</t>
    <phoneticPr fontId="3" type="noConversion"/>
  </si>
  <si>
    <t>备注</t>
    <phoneticPr fontId="3" type="noConversion"/>
  </si>
  <si>
    <t>平均人数</t>
    <phoneticPr fontId="3" type="noConversion"/>
  </si>
  <si>
    <t>程荣军</t>
    <phoneticPr fontId="3" type="noConversion"/>
  </si>
  <si>
    <t>在职</t>
    <phoneticPr fontId="3" type="noConversion"/>
  </si>
  <si>
    <t>数学</t>
    <phoneticPr fontId="3" type="noConversion"/>
  </si>
  <si>
    <t>微积分Ⅰ</t>
    <phoneticPr fontId="3" type="noConversion"/>
  </si>
  <si>
    <t>生物工程151,生物工程152</t>
    <phoneticPr fontId="3" type="noConversion"/>
  </si>
  <si>
    <t>物流管理151,物流管理152,物流管理153</t>
    <phoneticPr fontId="3" type="noConversion"/>
  </si>
  <si>
    <t>李莎莎</t>
    <phoneticPr fontId="3" type="noConversion"/>
  </si>
  <si>
    <t>在职</t>
    <phoneticPr fontId="3" type="noConversion"/>
  </si>
  <si>
    <t>数学</t>
    <phoneticPr fontId="3" type="noConversion"/>
  </si>
  <si>
    <t>刘经洪</t>
    <phoneticPr fontId="3" type="noConversion"/>
  </si>
  <si>
    <t>吕龙进</t>
    <phoneticPr fontId="3" type="noConversion"/>
  </si>
  <si>
    <t>线性代数(B)</t>
    <phoneticPr fontId="3" type="noConversion"/>
  </si>
  <si>
    <t>国际经济与贸易143,生物工程141,生物技术141</t>
    <phoneticPr fontId="3" type="noConversion"/>
  </si>
  <si>
    <t>王聚丰</t>
    <phoneticPr fontId="3" type="noConversion"/>
  </si>
  <si>
    <t>魏麒</t>
  </si>
  <si>
    <t>数学</t>
  </si>
  <si>
    <t>线性代数(B)</t>
  </si>
  <si>
    <t>道路桥梁与渡河工程151,道路桥梁与渡河工程152,土木工程154</t>
  </si>
  <si>
    <t>制药工程141,制药工程142</t>
  </si>
  <si>
    <t>土木工程151,土木工程152,土木工程153</t>
  </si>
  <si>
    <t>金融学143,金融学144</t>
  </si>
  <si>
    <t>翁云杰</t>
  </si>
  <si>
    <t>微积分(中美)Ⅰ</t>
  </si>
  <si>
    <t>国际经济与贸易(中美合作办学)151,金融学(中美合作办学)151</t>
  </si>
  <si>
    <t>微积分Ⅰ</t>
  </si>
  <si>
    <t>计算机类153,计算机类154</t>
  </si>
  <si>
    <t>吴用</t>
  </si>
  <si>
    <t>机械电子工程151,机械电子工程152</t>
  </si>
  <si>
    <t>计算机类151,计算机类152</t>
  </si>
  <si>
    <t>徐贤胜</t>
  </si>
  <si>
    <t>线性代数(A)</t>
  </si>
  <si>
    <t>信息与计算科学151,信息与计算科学152</t>
  </si>
  <si>
    <t>信息管理与信息系统141</t>
  </si>
  <si>
    <t>余琛妍</t>
  </si>
  <si>
    <t>财务管理151,财务管理152</t>
  </si>
  <si>
    <t>金融学153,金融学154</t>
  </si>
  <si>
    <t>俞维虹</t>
  </si>
  <si>
    <t>高分子材料与工程151,高分子材料与工程152,化工与制药类153</t>
  </si>
  <si>
    <t>电子信息类152,电子信息类153</t>
  </si>
  <si>
    <t>能源与环境系统工程151,能源与环境系统工程152</t>
  </si>
  <si>
    <t>物理</t>
  </si>
  <si>
    <t>大学物理Ⅱ(B)</t>
  </si>
  <si>
    <t>陈宏波</t>
  </si>
  <si>
    <t>生物工程141,生物技术141</t>
  </si>
  <si>
    <t>大学物理实验(B)</t>
  </si>
  <si>
    <t>高分子材料与工程141</t>
  </si>
  <si>
    <t>高分子材料与工程141,高分子材料与工程142</t>
  </si>
  <si>
    <t>能源与环境系统工程141</t>
  </si>
  <si>
    <t>应益波</t>
  </si>
  <si>
    <t>大学物理Ⅰ(B)</t>
  </si>
  <si>
    <t>电子信息类151</t>
  </si>
  <si>
    <t>机械设计制造及其自动化142</t>
  </si>
  <si>
    <t>机械电子工程141,机械电子工程142</t>
  </si>
  <si>
    <t>张秋兰</t>
  </si>
  <si>
    <t>化学工程与工艺141</t>
  </si>
  <si>
    <t>机械设计制造及其自动化142,机械设计制造及其自动化143</t>
  </si>
  <si>
    <t>道路桥梁与渡河工程141,道路桥梁与渡河工程142</t>
  </si>
  <si>
    <t>能源与环境系统工程142</t>
  </si>
  <si>
    <t>蒋卫建</t>
  </si>
  <si>
    <t>物理实验</t>
    <phoneticPr fontId="3" type="noConversion"/>
  </si>
  <si>
    <t>包装工程142</t>
  </si>
  <si>
    <t>机械电子工程142</t>
  </si>
  <si>
    <t>杨凡</t>
  </si>
  <si>
    <t>应伟杰</t>
  </si>
  <si>
    <t>包装工程141,机械电子工程141</t>
  </si>
  <si>
    <t>生物技术141</t>
  </si>
  <si>
    <t>张健1</t>
  </si>
  <si>
    <t>机械设计制造及其自动化143</t>
  </si>
  <si>
    <t>李莎莎</t>
    <phoneticPr fontId="3" type="noConversion"/>
  </si>
  <si>
    <t>金融学151,金融学152</t>
    <phoneticPr fontId="3" type="noConversion"/>
  </si>
  <si>
    <t>财务管理153,财务管理154</t>
    <phoneticPr fontId="3" type="noConversion"/>
  </si>
  <si>
    <t>刘经洪</t>
    <phoneticPr fontId="3" type="noConversion"/>
  </si>
  <si>
    <t>机械设计制造及其自动化151,机械设计制造及其自动化152</t>
    <phoneticPr fontId="3" type="noConversion"/>
  </si>
  <si>
    <t>电子商务151,电子商务152</t>
    <phoneticPr fontId="3" type="noConversion"/>
  </si>
  <si>
    <t>吕龙进</t>
    <phoneticPr fontId="3" type="noConversion"/>
  </si>
  <si>
    <t>孙海娜</t>
    <phoneticPr fontId="3" type="noConversion"/>
  </si>
  <si>
    <t>在职</t>
    <phoneticPr fontId="3" type="noConversion"/>
  </si>
  <si>
    <t>数学</t>
    <phoneticPr fontId="3" type="noConversion"/>
  </si>
  <si>
    <t>微积分Ⅰ</t>
    <phoneticPr fontId="3" type="noConversion"/>
  </si>
  <si>
    <t>工程管理151,工程管理152</t>
    <phoneticPr fontId="3" type="noConversion"/>
  </si>
  <si>
    <t>信息与计算科学151,信息与计算科学152</t>
    <phoneticPr fontId="3" type="noConversion"/>
  </si>
  <si>
    <t>涂黎晖</t>
    <phoneticPr fontId="3" type="noConversion"/>
  </si>
  <si>
    <t>机械设计制造及其自动化153,机械设计制造及其自动化154</t>
    <phoneticPr fontId="3" type="noConversion"/>
  </si>
  <si>
    <t>市场营销151,市场营销152,市场营销153</t>
    <phoneticPr fontId="3" type="noConversion"/>
  </si>
  <si>
    <t>数学建模-连续模型(选修)</t>
    <phoneticPr fontId="3" type="noConversion"/>
  </si>
  <si>
    <t>选修课</t>
    <phoneticPr fontId="3" type="noConversion"/>
  </si>
  <si>
    <t>王聚丰</t>
    <phoneticPr fontId="3" type="noConversion"/>
  </si>
  <si>
    <t>概率论与数理统计</t>
    <phoneticPr fontId="3" type="noConversion"/>
  </si>
  <si>
    <t>通信工程141,信息与计算科学141,信息与计算科学142</t>
    <phoneticPr fontId="3" type="noConversion"/>
  </si>
  <si>
    <t>电气工程及其自动化141,电气工程及其自动化142,国际经济与贸易142</t>
    <phoneticPr fontId="3" type="noConversion"/>
  </si>
  <si>
    <t>能源与环境系统工程141,能源与环境系统工程142</t>
    <phoneticPr fontId="3" type="noConversion"/>
  </si>
  <si>
    <t>软件工程141,软件工程142</t>
    <phoneticPr fontId="3" type="noConversion"/>
  </si>
  <si>
    <t>物理实验</t>
    <phoneticPr fontId="3" type="noConversion"/>
  </si>
  <si>
    <t>教师姓名</t>
  </si>
  <si>
    <t>教师类别</t>
    <phoneticPr fontId="3" type="noConversion"/>
  </si>
  <si>
    <t>课程名称</t>
  </si>
  <si>
    <t>教学班组成</t>
  </si>
  <si>
    <t>已选人数</t>
  </si>
  <si>
    <t>周学时</t>
  </si>
  <si>
    <t>李莎莎</t>
  </si>
  <si>
    <t>2</t>
  </si>
  <si>
    <t>0.92</t>
    <phoneticPr fontId="3" type="noConversion"/>
  </si>
  <si>
    <t>微积分Ⅱ(C)</t>
  </si>
  <si>
    <t>财务管理153,财务管理154</t>
  </si>
  <si>
    <t>2015级</t>
  </si>
  <si>
    <t>0.92</t>
  </si>
  <si>
    <t>生物工程151,生物工程152</t>
  </si>
  <si>
    <t>数学文化</t>
  </si>
  <si>
    <t>环境设计151,环境设计152</t>
  </si>
  <si>
    <t>金融学151,金融学152</t>
  </si>
  <si>
    <t>刘经洪</t>
  </si>
  <si>
    <t>微积分Ⅱ(B)</t>
  </si>
  <si>
    <t>机械设计制造及其自动化151,机械设计制造及其自动化152</t>
  </si>
  <si>
    <t>电子信息类151,信息管理与信息系统151</t>
  </si>
  <si>
    <t>屈稳太</t>
  </si>
  <si>
    <t>电气类153,电气类154</t>
  </si>
  <si>
    <t>孙海娜</t>
  </si>
  <si>
    <t>包装工程151,包装工程152</t>
  </si>
  <si>
    <t>高等数学</t>
  </si>
  <si>
    <t>微积分Ⅱ(A)</t>
  </si>
  <si>
    <t>涂黎晖</t>
  </si>
  <si>
    <t>市场营销152,市场营销153</t>
  </si>
  <si>
    <t>机械设计制造及其自动化153,机械设计制造及其自动化154</t>
  </si>
  <si>
    <t>离散优化(选修)</t>
  </si>
  <si>
    <t>王聚丰</t>
  </si>
  <si>
    <t>概率论与数理统计</t>
  </si>
  <si>
    <t>机械电子工程142,机械电子工程143</t>
  </si>
  <si>
    <t>概率论与数理统计(中美)</t>
  </si>
  <si>
    <t>化学工程与工艺141,信息管理与信息系统141</t>
  </si>
  <si>
    <t>王卓远</t>
  </si>
  <si>
    <t>在职</t>
    <phoneticPr fontId="3" type="noConversion"/>
  </si>
  <si>
    <t>数学</t>
    <phoneticPr fontId="3" type="noConversion"/>
  </si>
  <si>
    <t>旅游管理151,旅游管理152</t>
  </si>
  <si>
    <t>国际经济与贸易151,国际经济与贸易152</t>
  </si>
  <si>
    <t>工程管理151,工程管理152</t>
  </si>
  <si>
    <t>土木工程151,土木工程152</t>
  </si>
  <si>
    <t>化工与制药类151,化工与制药类152</t>
  </si>
  <si>
    <t>选修课</t>
    <phoneticPr fontId="3" type="noConversion"/>
  </si>
  <si>
    <t>叶凌箭</t>
  </si>
  <si>
    <t>在职</t>
    <phoneticPr fontId="3" type="noConversion"/>
  </si>
  <si>
    <t>数学</t>
    <phoneticPr fontId="3" type="noConversion"/>
  </si>
  <si>
    <t>电气类151,电气类152</t>
  </si>
  <si>
    <t>土木工程153,土木工程154</t>
  </si>
  <si>
    <t>物流管理141,物流管理142</t>
  </si>
  <si>
    <t>旅游管理141,旅游管理142</t>
  </si>
  <si>
    <t>2</t>
    <phoneticPr fontId="3" type="noConversion"/>
  </si>
  <si>
    <t>物理</t>
    <phoneticPr fontId="3" type="noConversion"/>
  </si>
  <si>
    <t>0.7</t>
    <phoneticPr fontId="3" type="noConversion"/>
  </si>
  <si>
    <t>计算机类152</t>
  </si>
  <si>
    <t>信息与计算科学151</t>
  </si>
  <si>
    <t>0.92</t>
    <phoneticPr fontId="3" type="noConversion"/>
  </si>
  <si>
    <t>高分子材料与工程151,高分子材料与工程152</t>
  </si>
  <si>
    <t>物理学概论</t>
  </si>
  <si>
    <t>建筑学151,建筑学152,建筑学153</t>
  </si>
  <si>
    <t>物理实验</t>
    <phoneticPr fontId="3" type="noConversion"/>
  </si>
  <si>
    <t>电气类153</t>
  </si>
  <si>
    <t>0.7</t>
  </si>
  <si>
    <t>土木工程152</t>
  </si>
  <si>
    <t>道路桥梁与渡河工程151,道路桥梁与渡河工程152</t>
  </si>
  <si>
    <t>电子信息类153</t>
  </si>
  <si>
    <t>计算机类153</t>
  </si>
  <si>
    <t>工业设计151,工业设计152</t>
  </si>
  <si>
    <t>电子信息类152</t>
  </si>
  <si>
    <t>电气类152</t>
  </si>
  <si>
    <t>道路桥梁与渡河工程152</t>
  </si>
  <si>
    <t>土木工程151</t>
  </si>
  <si>
    <t>道路桥梁与渡河工程151</t>
  </si>
  <si>
    <t>建筑学153</t>
  </si>
  <si>
    <t>数理研究所2015-2016-2在职教师课表工作量</t>
    <phoneticPr fontId="3" type="noConversion"/>
  </si>
  <si>
    <t>数理研究所2015-2016-2实验岗教师课表工作量</t>
    <phoneticPr fontId="3" type="noConversion"/>
  </si>
  <si>
    <t>数理研究所2015-2016-1实验岗教师课表工作量</t>
    <phoneticPr fontId="3" type="noConversion"/>
  </si>
  <si>
    <t>校教改</t>
    <phoneticPr fontId="3" type="noConversion"/>
  </si>
  <si>
    <t>省教改</t>
    <phoneticPr fontId="3" type="noConversion"/>
  </si>
  <si>
    <t>学期、学年</t>
  </si>
  <si>
    <t>序号</t>
  </si>
  <si>
    <t>所在分院</t>
  </si>
  <si>
    <t>姓名</t>
  </si>
  <si>
    <t>Q1</t>
  </si>
  <si>
    <t>激励</t>
    <phoneticPr fontId="9" type="noConversion"/>
  </si>
  <si>
    <t>立交桥</t>
    <phoneticPr fontId="9" type="noConversion"/>
  </si>
  <si>
    <r>
      <t>Q3</t>
    </r>
    <r>
      <rPr>
        <b/>
        <sz val="10"/>
        <rFont val="宋体"/>
        <family val="3"/>
        <charset val="134"/>
      </rPr>
      <t>竞赛</t>
    </r>
  </si>
  <si>
    <t xml:space="preserve">课表工作量（含公选、重修） </t>
  </si>
  <si>
    <t>补贴工作量（分）</t>
    <phoneticPr fontId="9" type="noConversion"/>
  </si>
  <si>
    <t>超工作量（转换为分）</t>
  </si>
  <si>
    <t>满工作量标准Q1规（分）</t>
  </si>
  <si>
    <t>超工作量部分Q1超（分）</t>
  </si>
  <si>
    <t>超工作量（元）</t>
  </si>
  <si>
    <t>超工作量（分）</t>
  </si>
  <si>
    <t xml:space="preserve">    2015-2016学年数理研究所教师教学工作量汇总表（2016.6.6)</t>
    <phoneticPr fontId="9" type="noConversion"/>
  </si>
  <si>
    <t>2015-2016-1</t>
    <phoneticPr fontId="3" type="noConversion"/>
  </si>
  <si>
    <t>2015-2016-2</t>
    <phoneticPr fontId="3" type="noConversion"/>
  </si>
  <si>
    <t>2015-2016全年</t>
    <phoneticPr fontId="3" type="noConversion"/>
  </si>
  <si>
    <t>2015-2016</t>
  </si>
  <si>
    <t>2015-2016</t>
    <phoneticPr fontId="3" type="noConversion"/>
  </si>
  <si>
    <t>信息学院</t>
    <phoneticPr fontId="3" type="noConversion"/>
  </si>
  <si>
    <t>孙海娜</t>
    <phoneticPr fontId="3" type="noConversion"/>
  </si>
  <si>
    <t>涂黎晖</t>
    <phoneticPr fontId="3" type="noConversion"/>
  </si>
  <si>
    <t>魏麒</t>
    <phoneticPr fontId="3" type="noConversion"/>
  </si>
  <si>
    <t>翁云杰</t>
    <phoneticPr fontId="3" type="noConversion"/>
  </si>
  <si>
    <t>吴用</t>
    <phoneticPr fontId="3" type="noConversion"/>
  </si>
  <si>
    <t>余琛妍</t>
    <phoneticPr fontId="3" type="noConversion"/>
  </si>
  <si>
    <t>俞维虹</t>
    <phoneticPr fontId="3" type="noConversion"/>
  </si>
  <si>
    <t>陈宏波</t>
    <phoneticPr fontId="3" type="noConversion"/>
  </si>
  <si>
    <t>应益波</t>
    <phoneticPr fontId="3" type="noConversion"/>
  </si>
  <si>
    <t>张秋兰</t>
    <phoneticPr fontId="3" type="noConversion"/>
  </si>
  <si>
    <t>程荣军</t>
    <phoneticPr fontId="3" type="noConversion"/>
  </si>
  <si>
    <t>徐贤胜</t>
    <phoneticPr fontId="3" type="noConversion"/>
  </si>
  <si>
    <t>屈稳太</t>
    <phoneticPr fontId="3" type="noConversion"/>
  </si>
  <si>
    <t>王卓远</t>
    <phoneticPr fontId="3" type="noConversion"/>
  </si>
  <si>
    <t>叶凌箭</t>
    <phoneticPr fontId="3" type="noConversion"/>
  </si>
  <si>
    <t>课表与补贴合计（总分）</t>
    <phoneticPr fontId="3" type="noConversion"/>
  </si>
  <si>
    <t>合计</t>
    <phoneticPr fontId="3" type="noConversion"/>
  </si>
  <si>
    <t>2015-2016学年兼职教师工作量</t>
    <phoneticPr fontId="3" type="noConversion"/>
  </si>
  <si>
    <t>学期</t>
    <phoneticPr fontId="3" type="noConversion"/>
  </si>
  <si>
    <t>兼职教师工作量</t>
    <phoneticPr fontId="3" type="noConversion"/>
  </si>
  <si>
    <t>2015-2016-1</t>
    <phoneticPr fontId="3" type="noConversion"/>
  </si>
  <si>
    <t>2015-2016-2</t>
    <phoneticPr fontId="3" type="noConversion"/>
  </si>
  <si>
    <t>合计</t>
    <phoneticPr fontId="3" type="noConversion"/>
  </si>
  <si>
    <t>V调计算办法</t>
    <phoneticPr fontId="9" type="noConversion"/>
  </si>
  <si>
    <t>学校下拨</t>
    <phoneticPr fontId="9" type="noConversion"/>
  </si>
  <si>
    <t>V调</t>
    <phoneticPr fontId="9" type="noConversion"/>
  </si>
  <si>
    <t>在职</t>
    <phoneticPr fontId="9" type="noConversion"/>
  </si>
  <si>
    <t>外聘</t>
    <phoneticPr fontId="9" type="noConversion"/>
  </si>
  <si>
    <t>数理所支出</t>
    <phoneticPr fontId="9" type="noConversion"/>
  </si>
  <si>
    <t>V调</t>
    <phoneticPr fontId="9" type="noConversion"/>
  </si>
  <si>
    <t>备注：V调考虑课表工作量Q1，即V调=（Q下拨-Q外聘）/（Q1初算+Q超补贴）</t>
    <phoneticPr fontId="3" type="noConversion"/>
  </si>
  <si>
    <t>合计（总分）</t>
    <phoneticPr fontId="3" type="noConversion"/>
  </si>
  <si>
    <t>课表与补贴合计（计入V调）</t>
    <phoneticPr fontId="3" type="noConversion"/>
  </si>
  <si>
    <t>原始总分
（未计入V调）</t>
    <phoneticPr fontId="3" type="noConversion"/>
  </si>
  <si>
    <t>2015-2016-1</t>
    <phoneticPr fontId="3" type="noConversion"/>
  </si>
  <si>
    <t>2015-2016-2</t>
    <phoneticPr fontId="3" type="noConversion"/>
  </si>
  <si>
    <t>2015-2016全年</t>
    <phoneticPr fontId="3" type="noConversion"/>
  </si>
  <si>
    <t>2015-2016</t>
    <phoneticPr fontId="3" type="noConversion"/>
  </si>
  <si>
    <t>激励</t>
    <phoneticPr fontId="9" type="noConversion"/>
  </si>
  <si>
    <t>立交桥</t>
    <phoneticPr fontId="9" type="noConversion"/>
  </si>
  <si>
    <t>补贴工作量（分）</t>
    <phoneticPr fontId="9" type="noConversion"/>
  </si>
  <si>
    <t>课表与补贴合计（总分）</t>
    <phoneticPr fontId="3" type="noConversion"/>
  </si>
  <si>
    <t>原始总分
（未计入V调）</t>
  </si>
  <si>
    <t>信息学院</t>
    <phoneticPr fontId="3" type="noConversion"/>
  </si>
  <si>
    <t>蒋卫建</t>
    <phoneticPr fontId="3" type="noConversion"/>
  </si>
  <si>
    <t>杨凡</t>
    <phoneticPr fontId="3" type="noConversion"/>
  </si>
  <si>
    <t>应伟杰</t>
    <phoneticPr fontId="3" type="noConversion"/>
  </si>
  <si>
    <t>张健</t>
    <phoneticPr fontId="3" type="noConversion"/>
  </si>
  <si>
    <t>V调</t>
    <phoneticPr fontId="9" type="noConversion"/>
  </si>
  <si>
    <t>信息学院</t>
    <phoneticPr fontId="3" type="noConversion"/>
  </si>
  <si>
    <t>新课</t>
    <phoneticPr fontId="3" type="noConversion"/>
  </si>
  <si>
    <t>新课</t>
    <phoneticPr fontId="3" type="noConversion"/>
  </si>
  <si>
    <t>校教改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</si>
</sst>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 "/>
    <numFmt numFmtId="177" formatCode="0.00_);[Red]\(0.00\)"/>
    <numFmt numFmtId="178" formatCode="0.0_);[Red]\(0.0\)"/>
    <numFmt numFmtId="179" formatCode="0.00;[Red]0.00"/>
    <numFmt numFmtId="180" formatCode="0_);[Red]\(0\)"/>
    <numFmt numFmtId="181" formatCode="0;[Red]0"/>
    <numFmt numFmtId="182" formatCode="0.0;[Red]0.0"/>
    <numFmt numFmtId="183" formatCode="0.000_);[Red]\(0.000\)"/>
  </numFmts>
  <fonts count="16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Times New Roman"/>
      <family val="1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1" fillId="0" borderId="1" xfId="0" applyFont="1" applyBorder="1">
      <alignment vertical="center"/>
    </xf>
    <xf numFmtId="176" fontId="0" fillId="0" borderId="0" xfId="0" applyNumberFormat="1">
      <alignment vertical="center"/>
    </xf>
    <xf numFmtId="49" fontId="5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center" vertical="center"/>
    </xf>
    <xf numFmtId="49" fontId="6" fillId="0" borderId="1" xfId="1" applyNumberFormat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" xfId="1" applyNumberFormat="1" applyFont="1" applyBorder="1">
      <alignment vertical="center"/>
    </xf>
    <xf numFmtId="176" fontId="6" fillId="0" borderId="1" xfId="1" applyNumberFormat="1" applyFont="1" applyBorder="1">
      <alignment vertical="center"/>
    </xf>
    <xf numFmtId="49" fontId="6" fillId="0" borderId="1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176" fontId="7" fillId="0" borderId="1" xfId="1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178" fontId="11" fillId="0" borderId="1" xfId="0" applyNumberFormat="1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80" fontId="11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/>
    </xf>
    <xf numFmtId="179" fontId="13" fillId="0" borderId="2" xfId="0" applyNumberFormat="1" applyFont="1" applyBorder="1" applyAlignment="1">
      <alignment horizontal="center" vertical="center"/>
    </xf>
    <xf numFmtId="179" fontId="11" fillId="2" borderId="2" xfId="0" applyNumberFormat="1" applyFont="1" applyFill="1" applyBorder="1" applyAlignment="1">
      <alignment horizontal="center" vertical="center"/>
    </xf>
    <xf numFmtId="177" fontId="11" fillId="2" borderId="2" xfId="0" applyNumberFormat="1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center" wrapText="1"/>
    </xf>
    <xf numFmtId="181" fontId="11" fillId="0" borderId="1" xfId="0" applyNumberFormat="1" applyFont="1" applyBorder="1" applyAlignment="1">
      <alignment horizontal="center" vertical="center" wrapText="1"/>
    </xf>
    <xf numFmtId="182" fontId="11" fillId="2" borderId="1" xfId="0" applyNumberFormat="1" applyFont="1" applyFill="1" applyBorder="1" applyAlignment="1">
      <alignment horizontal="center" vertical="center" wrapText="1"/>
    </xf>
    <xf numFmtId="182" fontId="11" fillId="0" borderId="1" xfId="0" applyNumberFormat="1" applyFont="1" applyBorder="1" applyAlignment="1">
      <alignment horizontal="center" vertical="center" wrapText="1"/>
    </xf>
    <xf numFmtId="177" fontId="11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9" fontId="6" fillId="0" borderId="6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179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83" fontId="6" fillId="0" borderId="1" xfId="0" applyNumberFormat="1" applyFont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83" fontId="11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83" fontId="11" fillId="5" borderId="1" xfId="0" applyNumberFormat="1" applyFont="1" applyFill="1" applyBorder="1" applyAlignment="1">
      <alignment horizontal="center" vertical="center" wrapText="1"/>
    </xf>
    <xf numFmtId="183" fontId="6" fillId="5" borderId="1" xfId="0" applyNumberFormat="1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/>
    </xf>
    <xf numFmtId="177" fontId="6" fillId="0" borderId="4" xfId="1" applyNumberFormat="1" applyFont="1" applyBorder="1" applyAlignment="1">
      <alignment horizontal="center" vertical="center"/>
    </xf>
    <xf numFmtId="177" fontId="6" fillId="0" borderId="3" xfId="1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 wrapText="1"/>
    </xf>
    <xf numFmtId="178" fontId="11" fillId="0" borderId="6" xfId="0" applyNumberFormat="1" applyFont="1" applyBorder="1" applyAlignment="1">
      <alignment horizontal="center" vertical="center" wrapText="1"/>
    </xf>
    <xf numFmtId="178" fontId="11" fillId="0" borderId="7" xfId="0" applyNumberFormat="1" applyFont="1" applyBorder="1" applyAlignment="1">
      <alignment horizontal="center" vertical="center" wrapText="1"/>
    </xf>
    <xf numFmtId="178" fontId="11" fillId="0" borderId="8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8" fontId="8" fillId="0" borderId="5" xfId="0" applyNumberFormat="1" applyFont="1" applyBorder="1" applyAlignment="1">
      <alignment horizontal="center" vertical="center"/>
    </xf>
    <xf numFmtId="178" fontId="10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N3" sqref="N3"/>
    </sheetView>
  </sheetViews>
  <sheetFormatPr defaultRowHeight="13.5"/>
  <cols>
    <col min="3" max="3" width="6.25" customWidth="1"/>
    <col min="4" max="4" width="5.125" customWidth="1"/>
    <col min="7" max="7" width="15.375" customWidth="1"/>
    <col min="8" max="8" width="16" customWidth="1"/>
    <col min="9" max="9" width="6.375" customWidth="1"/>
    <col min="10" max="10" width="5.5" customWidth="1"/>
    <col min="11" max="11" width="6.125" customWidth="1"/>
    <col min="12" max="12" width="8.75" customWidth="1"/>
    <col min="13" max="13" width="6.125" customWidth="1"/>
    <col min="15" max="15" width="9.375" customWidth="1"/>
    <col min="16" max="16" width="8.625" customWidth="1"/>
  </cols>
  <sheetData>
    <row r="1" spans="1:16" ht="30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2" t="s">
        <v>15</v>
      </c>
      <c r="P2" s="2" t="s">
        <v>16</v>
      </c>
    </row>
    <row r="3" spans="1:16">
      <c r="A3" s="63" t="s">
        <v>85</v>
      </c>
      <c r="B3" s="69">
        <f>SUM(N3:N4)</f>
        <v>206.44800000000001</v>
      </c>
      <c r="C3" s="1" t="s">
        <v>18</v>
      </c>
      <c r="D3" s="1">
        <v>1</v>
      </c>
      <c r="E3" s="1" t="s">
        <v>19</v>
      </c>
      <c r="F3" s="1">
        <v>0.92</v>
      </c>
      <c r="G3" s="1" t="s">
        <v>20</v>
      </c>
      <c r="H3" s="1" t="s">
        <v>86</v>
      </c>
      <c r="I3" s="1">
        <v>84</v>
      </c>
      <c r="J3" s="1">
        <v>1</v>
      </c>
      <c r="K3" s="1">
        <v>6</v>
      </c>
      <c r="L3" s="1">
        <v>17</v>
      </c>
      <c r="M3" s="7">
        <v>1.2</v>
      </c>
      <c r="N3" s="3">
        <f t="shared" ref="N3:N43" si="0">F3*J3*K3*L3*M3</f>
        <v>112.608</v>
      </c>
      <c r="O3" s="23" t="s">
        <v>264</v>
      </c>
      <c r="P3" s="59">
        <f>AVERAGE(I3:I4)</f>
        <v>80.5</v>
      </c>
    </row>
    <row r="4" spans="1:16">
      <c r="A4" s="65"/>
      <c r="B4" s="70"/>
      <c r="C4" s="1" t="s">
        <v>18</v>
      </c>
      <c r="D4" s="1">
        <v>1</v>
      </c>
      <c r="E4" s="1" t="s">
        <v>19</v>
      </c>
      <c r="F4" s="1">
        <v>0.92</v>
      </c>
      <c r="G4" s="1" t="s">
        <v>20</v>
      </c>
      <c r="H4" s="1" t="s">
        <v>87</v>
      </c>
      <c r="I4" s="1">
        <v>77</v>
      </c>
      <c r="J4" s="1">
        <v>1</v>
      </c>
      <c r="K4" s="1">
        <v>6</v>
      </c>
      <c r="L4" s="1">
        <v>17</v>
      </c>
      <c r="M4" s="1">
        <v>1</v>
      </c>
      <c r="N4" s="3">
        <f t="shared" si="0"/>
        <v>93.84</v>
      </c>
      <c r="O4" s="3"/>
      <c r="P4" s="60"/>
    </row>
    <row r="5" spans="1:16">
      <c r="A5" s="63" t="s">
        <v>88</v>
      </c>
      <c r="B5" s="66">
        <f>SUM(N5:N6)</f>
        <v>187.68</v>
      </c>
      <c r="C5" s="1" t="s">
        <v>18</v>
      </c>
      <c r="D5" s="1">
        <v>1</v>
      </c>
      <c r="E5" s="1" t="s">
        <v>19</v>
      </c>
      <c r="F5" s="1">
        <v>0.92</v>
      </c>
      <c r="G5" s="1" t="s">
        <v>20</v>
      </c>
      <c r="H5" s="1" t="s">
        <v>89</v>
      </c>
      <c r="I5" s="1">
        <v>69</v>
      </c>
      <c r="J5" s="1">
        <v>1</v>
      </c>
      <c r="K5" s="1">
        <v>6</v>
      </c>
      <c r="L5" s="1">
        <v>17</v>
      </c>
      <c r="M5" s="1">
        <v>1</v>
      </c>
      <c r="N5" s="3">
        <f t="shared" si="0"/>
        <v>93.84</v>
      </c>
      <c r="O5" s="3"/>
      <c r="P5" s="59">
        <f>AVERAGE(I5:I6)</f>
        <v>75.5</v>
      </c>
    </row>
    <row r="6" spans="1:16">
      <c r="A6" s="65"/>
      <c r="B6" s="68"/>
      <c r="C6" s="1" t="s">
        <v>18</v>
      </c>
      <c r="D6" s="1">
        <v>1</v>
      </c>
      <c r="E6" s="1" t="s">
        <v>19</v>
      </c>
      <c r="F6" s="1">
        <v>0.92</v>
      </c>
      <c r="G6" s="1" t="s">
        <v>20</v>
      </c>
      <c r="H6" s="1" t="s">
        <v>90</v>
      </c>
      <c r="I6" s="1">
        <v>82</v>
      </c>
      <c r="J6" s="1">
        <v>1</v>
      </c>
      <c r="K6" s="1">
        <v>6</v>
      </c>
      <c r="L6" s="1">
        <v>17</v>
      </c>
      <c r="M6" s="1">
        <v>1</v>
      </c>
      <c r="N6" s="3">
        <f t="shared" si="0"/>
        <v>93.84</v>
      </c>
      <c r="O6" s="3"/>
      <c r="P6" s="60"/>
    </row>
    <row r="7" spans="1:16">
      <c r="A7" s="63" t="s">
        <v>92</v>
      </c>
      <c r="B7" s="66">
        <f>SUM(N7:N8)</f>
        <v>187.68</v>
      </c>
      <c r="C7" s="1" t="s">
        <v>93</v>
      </c>
      <c r="D7" s="1">
        <v>1</v>
      </c>
      <c r="E7" s="1" t="s">
        <v>94</v>
      </c>
      <c r="F7" s="1">
        <v>0.92</v>
      </c>
      <c r="G7" s="1" t="s">
        <v>95</v>
      </c>
      <c r="H7" s="1" t="s">
        <v>96</v>
      </c>
      <c r="I7" s="1">
        <v>73</v>
      </c>
      <c r="J7" s="1">
        <v>1</v>
      </c>
      <c r="K7" s="1">
        <v>6</v>
      </c>
      <c r="L7" s="1">
        <v>17</v>
      </c>
      <c r="M7" s="1">
        <v>1</v>
      </c>
      <c r="N7" s="3">
        <f t="shared" si="0"/>
        <v>93.84</v>
      </c>
      <c r="O7" s="3"/>
      <c r="P7" s="59">
        <f>AVERAGE(I7:I8)</f>
        <v>68.5</v>
      </c>
    </row>
    <row r="8" spans="1:16">
      <c r="A8" s="65"/>
      <c r="B8" s="68"/>
      <c r="C8" s="1" t="s">
        <v>93</v>
      </c>
      <c r="D8" s="1">
        <v>1</v>
      </c>
      <c r="E8" s="1" t="s">
        <v>94</v>
      </c>
      <c r="F8" s="1">
        <v>0.92</v>
      </c>
      <c r="G8" s="1" t="s">
        <v>95</v>
      </c>
      <c r="H8" s="1" t="s">
        <v>97</v>
      </c>
      <c r="I8" s="1">
        <v>64</v>
      </c>
      <c r="J8" s="1">
        <v>1</v>
      </c>
      <c r="K8" s="1">
        <v>6</v>
      </c>
      <c r="L8" s="1">
        <v>17</v>
      </c>
      <c r="M8" s="1">
        <v>1</v>
      </c>
      <c r="N8" s="3">
        <f t="shared" si="0"/>
        <v>93.84</v>
      </c>
      <c r="O8" s="3"/>
      <c r="P8" s="60"/>
    </row>
    <row r="9" spans="1:16">
      <c r="A9" s="63" t="s">
        <v>98</v>
      </c>
      <c r="B9" s="66">
        <f>SUM(N9:N11)</f>
        <v>202.4</v>
      </c>
      <c r="C9" s="1" t="s">
        <v>93</v>
      </c>
      <c r="D9" s="1">
        <v>1</v>
      </c>
      <c r="E9" s="1" t="s">
        <v>94</v>
      </c>
      <c r="F9" s="1">
        <v>0.92</v>
      </c>
      <c r="G9" s="1" t="s">
        <v>95</v>
      </c>
      <c r="H9" s="1" t="s">
        <v>99</v>
      </c>
      <c r="I9" s="1">
        <v>69</v>
      </c>
      <c r="J9" s="1">
        <v>1</v>
      </c>
      <c r="K9" s="1">
        <v>6</v>
      </c>
      <c r="L9" s="1">
        <v>17</v>
      </c>
      <c r="M9" s="1">
        <v>1</v>
      </c>
      <c r="N9" s="3">
        <f t="shared" si="0"/>
        <v>93.84</v>
      </c>
      <c r="O9" s="3"/>
      <c r="P9" s="59">
        <f>AVERAGE(I9:I11)</f>
        <v>77.666666666666671</v>
      </c>
    </row>
    <row r="10" spans="1:16">
      <c r="A10" s="64"/>
      <c r="B10" s="67"/>
      <c r="C10" s="1" t="s">
        <v>93</v>
      </c>
      <c r="D10" s="1">
        <v>1</v>
      </c>
      <c r="E10" s="1" t="s">
        <v>94</v>
      </c>
      <c r="F10" s="1">
        <v>0.92</v>
      </c>
      <c r="G10" s="1" t="s">
        <v>95</v>
      </c>
      <c r="H10" s="1" t="s">
        <v>100</v>
      </c>
      <c r="I10" s="1">
        <v>112</v>
      </c>
      <c r="J10" s="1">
        <v>1</v>
      </c>
      <c r="K10" s="1">
        <v>6</v>
      </c>
      <c r="L10" s="1">
        <v>17</v>
      </c>
      <c r="M10" s="1">
        <v>1</v>
      </c>
      <c r="N10" s="3">
        <f t="shared" si="0"/>
        <v>93.84</v>
      </c>
      <c r="O10" s="3"/>
      <c r="P10" s="61"/>
    </row>
    <row r="11" spans="1:16">
      <c r="A11" s="65"/>
      <c r="B11" s="68"/>
      <c r="C11" s="1" t="s">
        <v>93</v>
      </c>
      <c r="D11" s="1">
        <v>1</v>
      </c>
      <c r="E11" s="1" t="s">
        <v>94</v>
      </c>
      <c r="F11" s="1">
        <v>0.92</v>
      </c>
      <c r="G11" s="1" t="s">
        <v>101</v>
      </c>
      <c r="H11" s="1" t="s">
        <v>102</v>
      </c>
      <c r="I11" s="1">
        <v>52</v>
      </c>
      <c r="J11" s="1">
        <v>1</v>
      </c>
      <c r="K11" s="7">
        <v>1</v>
      </c>
      <c r="L11" s="7">
        <v>16</v>
      </c>
      <c r="M11" s="1">
        <v>1</v>
      </c>
      <c r="N11" s="3">
        <f t="shared" si="0"/>
        <v>14.72</v>
      </c>
      <c r="O11" s="3"/>
      <c r="P11" s="60"/>
    </row>
    <row r="12" spans="1:16">
      <c r="A12" s="63" t="s">
        <v>103</v>
      </c>
      <c r="B12" s="66">
        <f>SUM(N12:N15)</f>
        <v>187.68</v>
      </c>
      <c r="C12" s="1" t="s">
        <v>93</v>
      </c>
      <c r="D12" s="1">
        <v>1</v>
      </c>
      <c r="E12" s="1" t="s">
        <v>94</v>
      </c>
      <c r="F12" s="1">
        <v>0.92</v>
      </c>
      <c r="G12" s="1" t="s">
        <v>104</v>
      </c>
      <c r="H12" s="1" t="s">
        <v>105</v>
      </c>
      <c r="I12" s="1">
        <v>110</v>
      </c>
      <c r="J12" s="1">
        <v>1</v>
      </c>
      <c r="K12" s="1">
        <v>3</v>
      </c>
      <c r="L12" s="1">
        <v>17</v>
      </c>
      <c r="M12" s="1">
        <v>1</v>
      </c>
      <c r="N12" s="3">
        <f t="shared" si="0"/>
        <v>46.92</v>
      </c>
      <c r="O12" s="3"/>
      <c r="P12" s="59">
        <f>AVERAGE(I12:I15)</f>
        <v>87</v>
      </c>
    </row>
    <row r="13" spans="1:16">
      <c r="A13" s="64"/>
      <c r="B13" s="67"/>
      <c r="C13" s="1" t="s">
        <v>93</v>
      </c>
      <c r="D13" s="1">
        <v>1</v>
      </c>
      <c r="E13" s="1" t="s">
        <v>94</v>
      </c>
      <c r="F13" s="1">
        <v>0.92</v>
      </c>
      <c r="G13" s="1" t="s">
        <v>104</v>
      </c>
      <c r="H13" s="1" t="s">
        <v>106</v>
      </c>
      <c r="I13" s="1">
        <v>98</v>
      </c>
      <c r="J13" s="1">
        <v>1</v>
      </c>
      <c r="K13" s="1">
        <v>3</v>
      </c>
      <c r="L13" s="1">
        <v>17</v>
      </c>
      <c r="M13" s="1">
        <v>1</v>
      </c>
      <c r="N13" s="3">
        <f t="shared" si="0"/>
        <v>46.92</v>
      </c>
      <c r="O13" s="3"/>
      <c r="P13" s="61"/>
    </row>
    <row r="14" spans="1:16">
      <c r="A14" s="64"/>
      <c r="B14" s="67"/>
      <c r="C14" s="1" t="s">
        <v>93</v>
      </c>
      <c r="D14" s="1">
        <v>1</v>
      </c>
      <c r="E14" s="1" t="s">
        <v>94</v>
      </c>
      <c r="F14" s="1">
        <v>0.92</v>
      </c>
      <c r="G14" s="1" t="s">
        <v>104</v>
      </c>
      <c r="H14" s="1" t="s">
        <v>107</v>
      </c>
      <c r="I14" s="1">
        <v>73</v>
      </c>
      <c r="J14" s="1">
        <v>1</v>
      </c>
      <c r="K14" s="1">
        <v>3</v>
      </c>
      <c r="L14" s="1">
        <v>17</v>
      </c>
      <c r="M14" s="1">
        <v>1</v>
      </c>
      <c r="N14" s="3">
        <f t="shared" si="0"/>
        <v>46.92</v>
      </c>
      <c r="O14" s="3"/>
      <c r="P14" s="61"/>
    </row>
    <row r="15" spans="1:16">
      <c r="A15" s="65"/>
      <c r="B15" s="68"/>
      <c r="C15" s="1" t="s">
        <v>93</v>
      </c>
      <c r="D15" s="1">
        <v>1</v>
      </c>
      <c r="E15" s="1" t="s">
        <v>94</v>
      </c>
      <c r="F15" s="1">
        <v>0.92</v>
      </c>
      <c r="G15" s="1" t="s">
        <v>104</v>
      </c>
      <c r="H15" s="1" t="s">
        <v>108</v>
      </c>
      <c r="I15" s="1">
        <v>67</v>
      </c>
      <c r="J15" s="1">
        <v>1</v>
      </c>
      <c r="K15" s="1">
        <v>3</v>
      </c>
      <c r="L15" s="1">
        <v>17</v>
      </c>
      <c r="M15" s="1">
        <v>1</v>
      </c>
      <c r="N15" s="3">
        <f t="shared" si="0"/>
        <v>46.92</v>
      </c>
      <c r="O15" s="3"/>
      <c r="P15" s="60"/>
    </row>
    <row r="16" spans="1:16">
      <c r="A16" s="57" t="s">
        <v>31</v>
      </c>
      <c r="B16" s="58">
        <f>SUM(N16:N19)</f>
        <v>187.68</v>
      </c>
      <c r="C16" s="1" t="s">
        <v>93</v>
      </c>
      <c r="D16" s="1">
        <v>1</v>
      </c>
      <c r="E16" s="1" t="s">
        <v>32</v>
      </c>
      <c r="F16" s="1">
        <v>0.92</v>
      </c>
      <c r="G16" s="1" t="s">
        <v>33</v>
      </c>
      <c r="H16" s="1" t="s">
        <v>34</v>
      </c>
      <c r="I16" s="1">
        <v>99</v>
      </c>
      <c r="J16" s="1">
        <v>1</v>
      </c>
      <c r="K16" s="1">
        <v>3</v>
      </c>
      <c r="L16" s="1">
        <v>17</v>
      </c>
      <c r="M16" s="1">
        <v>1</v>
      </c>
      <c r="N16" s="3">
        <f t="shared" si="0"/>
        <v>46.92</v>
      </c>
      <c r="O16" s="3"/>
      <c r="P16" s="59">
        <f>AVERAGE(I16:I19)</f>
        <v>89</v>
      </c>
    </row>
    <row r="17" spans="1:16">
      <c r="A17" s="57"/>
      <c r="B17" s="57"/>
      <c r="C17" s="1" t="s">
        <v>93</v>
      </c>
      <c r="D17" s="1">
        <v>1</v>
      </c>
      <c r="E17" s="1" t="s">
        <v>32</v>
      </c>
      <c r="F17" s="1">
        <v>0.92</v>
      </c>
      <c r="G17" s="1" t="s">
        <v>33</v>
      </c>
      <c r="H17" s="1" t="s">
        <v>35</v>
      </c>
      <c r="I17" s="1">
        <v>75</v>
      </c>
      <c r="J17" s="1">
        <v>1</v>
      </c>
      <c r="K17" s="1">
        <v>3</v>
      </c>
      <c r="L17" s="1">
        <v>17</v>
      </c>
      <c r="M17" s="1">
        <v>1</v>
      </c>
      <c r="N17" s="3">
        <f t="shared" si="0"/>
        <v>46.92</v>
      </c>
      <c r="O17" s="3"/>
      <c r="P17" s="61"/>
    </row>
    <row r="18" spans="1:16">
      <c r="A18" s="57"/>
      <c r="B18" s="57"/>
      <c r="C18" s="1" t="s">
        <v>93</v>
      </c>
      <c r="D18" s="1">
        <v>1</v>
      </c>
      <c r="E18" s="1" t="s">
        <v>32</v>
      </c>
      <c r="F18" s="1">
        <v>0.92</v>
      </c>
      <c r="G18" s="1" t="s">
        <v>33</v>
      </c>
      <c r="H18" s="1" t="s">
        <v>36</v>
      </c>
      <c r="I18" s="1">
        <v>90</v>
      </c>
      <c r="J18" s="1">
        <v>1</v>
      </c>
      <c r="K18" s="1">
        <v>3</v>
      </c>
      <c r="L18" s="1">
        <v>17</v>
      </c>
      <c r="M18" s="1">
        <v>1</v>
      </c>
      <c r="N18" s="3">
        <f t="shared" si="0"/>
        <v>46.92</v>
      </c>
      <c r="O18" s="3"/>
      <c r="P18" s="61"/>
    </row>
    <row r="19" spans="1:16">
      <c r="A19" s="57"/>
      <c r="B19" s="57"/>
      <c r="C19" s="1" t="s">
        <v>93</v>
      </c>
      <c r="D19" s="1">
        <v>1</v>
      </c>
      <c r="E19" s="1" t="s">
        <v>32</v>
      </c>
      <c r="F19" s="1">
        <v>0.92</v>
      </c>
      <c r="G19" s="1" t="s">
        <v>33</v>
      </c>
      <c r="H19" s="1" t="s">
        <v>37</v>
      </c>
      <c r="I19" s="1">
        <v>92</v>
      </c>
      <c r="J19" s="1">
        <v>1</v>
      </c>
      <c r="K19" s="1">
        <v>3</v>
      </c>
      <c r="L19" s="1">
        <v>17</v>
      </c>
      <c r="M19" s="1">
        <v>1</v>
      </c>
      <c r="N19" s="3">
        <f t="shared" si="0"/>
        <v>46.92</v>
      </c>
      <c r="O19" s="3"/>
      <c r="P19" s="60"/>
    </row>
    <row r="20" spans="1:16">
      <c r="A20" s="57" t="s">
        <v>38</v>
      </c>
      <c r="B20" s="58">
        <f>SUM(N20:N21)</f>
        <v>187.68</v>
      </c>
      <c r="C20" s="1" t="s">
        <v>93</v>
      </c>
      <c r="D20" s="1">
        <v>1</v>
      </c>
      <c r="E20" s="1" t="s">
        <v>32</v>
      </c>
      <c r="F20" s="1">
        <v>0.92</v>
      </c>
      <c r="G20" s="1" t="s">
        <v>39</v>
      </c>
      <c r="H20" s="1" t="s">
        <v>40</v>
      </c>
      <c r="I20" s="1">
        <v>92</v>
      </c>
      <c r="J20" s="1">
        <v>1</v>
      </c>
      <c r="K20" s="1">
        <v>6</v>
      </c>
      <c r="L20" s="1">
        <v>17</v>
      </c>
      <c r="M20" s="1">
        <v>1</v>
      </c>
      <c r="N20" s="3">
        <f t="shared" si="0"/>
        <v>93.84</v>
      </c>
      <c r="O20" s="3"/>
      <c r="P20" s="59">
        <f>AVERAGE(I20:I21)</f>
        <v>83.5</v>
      </c>
    </row>
    <row r="21" spans="1:16">
      <c r="A21" s="57"/>
      <c r="B21" s="57"/>
      <c r="C21" s="1" t="s">
        <v>93</v>
      </c>
      <c r="D21" s="1">
        <v>1</v>
      </c>
      <c r="E21" s="1" t="s">
        <v>32</v>
      </c>
      <c r="F21" s="1">
        <v>0.92</v>
      </c>
      <c r="G21" s="1" t="s">
        <v>41</v>
      </c>
      <c r="H21" s="1" t="s">
        <v>42</v>
      </c>
      <c r="I21" s="1">
        <v>75</v>
      </c>
      <c r="J21" s="1">
        <v>1</v>
      </c>
      <c r="K21" s="1">
        <v>6</v>
      </c>
      <c r="L21" s="1">
        <v>17</v>
      </c>
      <c r="M21" s="1">
        <v>1</v>
      </c>
      <c r="N21" s="3">
        <f t="shared" si="0"/>
        <v>93.84</v>
      </c>
      <c r="O21" s="3"/>
      <c r="P21" s="60"/>
    </row>
    <row r="22" spans="1:16">
      <c r="A22" s="57" t="s">
        <v>43</v>
      </c>
      <c r="B22" s="58">
        <f>SUM(N22:N24)</f>
        <v>239.93600000000001</v>
      </c>
      <c r="C22" s="1" t="s">
        <v>93</v>
      </c>
      <c r="D22" s="1">
        <v>1</v>
      </c>
      <c r="E22" s="1" t="s">
        <v>32</v>
      </c>
      <c r="F22" s="1">
        <v>0.92</v>
      </c>
      <c r="G22" s="1" t="s">
        <v>41</v>
      </c>
      <c r="H22" s="1" t="s">
        <v>44</v>
      </c>
      <c r="I22" s="1">
        <v>85</v>
      </c>
      <c r="J22" s="1">
        <v>1</v>
      </c>
      <c r="K22" s="1">
        <v>6</v>
      </c>
      <c r="L22" s="1">
        <v>17</v>
      </c>
      <c r="M22" s="7">
        <v>1.4</v>
      </c>
      <c r="N22" s="3">
        <f t="shared" si="0"/>
        <v>131.376</v>
      </c>
      <c r="O22" s="23" t="s">
        <v>189</v>
      </c>
      <c r="P22" s="59">
        <f>AVERAGE(I22:I24)</f>
        <v>71.333333333333329</v>
      </c>
    </row>
    <row r="23" spans="1:16">
      <c r="A23" s="57"/>
      <c r="B23" s="58"/>
      <c r="C23" s="1" t="s">
        <v>93</v>
      </c>
      <c r="D23" s="1">
        <v>1</v>
      </c>
      <c r="E23" s="1" t="s">
        <v>94</v>
      </c>
      <c r="F23" s="1">
        <v>0.92</v>
      </c>
      <c r="G23" s="1" t="s">
        <v>101</v>
      </c>
      <c r="H23" s="1" t="s">
        <v>102</v>
      </c>
      <c r="I23" s="1">
        <v>52</v>
      </c>
      <c r="J23" s="1">
        <v>1</v>
      </c>
      <c r="K23" s="7">
        <v>1</v>
      </c>
      <c r="L23" s="7">
        <v>16</v>
      </c>
      <c r="M23" s="1">
        <v>1</v>
      </c>
      <c r="N23" s="3">
        <f t="shared" si="0"/>
        <v>14.72</v>
      </c>
      <c r="O23" s="3"/>
      <c r="P23" s="61"/>
    </row>
    <row r="24" spans="1:16">
      <c r="A24" s="57"/>
      <c r="B24" s="57"/>
      <c r="C24" s="1" t="s">
        <v>93</v>
      </c>
      <c r="D24" s="1">
        <v>1</v>
      </c>
      <c r="E24" s="1" t="s">
        <v>32</v>
      </c>
      <c r="F24" s="1">
        <v>0.92</v>
      </c>
      <c r="G24" s="1" t="s">
        <v>41</v>
      </c>
      <c r="H24" s="1" t="s">
        <v>45</v>
      </c>
      <c r="I24" s="1">
        <v>77</v>
      </c>
      <c r="J24" s="1">
        <v>1</v>
      </c>
      <c r="K24" s="1">
        <v>6</v>
      </c>
      <c r="L24" s="1">
        <v>17</v>
      </c>
      <c r="M24" s="1">
        <v>1</v>
      </c>
      <c r="N24" s="3">
        <f t="shared" si="0"/>
        <v>93.84</v>
      </c>
      <c r="O24" s="3"/>
      <c r="P24" s="60"/>
    </row>
    <row r="25" spans="1:16">
      <c r="A25" s="57" t="s">
        <v>50</v>
      </c>
      <c r="B25" s="58">
        <f>SUM(N25:N26)</f>
        <v>187.68</v>
      </c>
      <c r="C25" s="1" t="s">
        <v>93</v>
      </c>
      <c r="D25" s="1">
        <v>1</v>
      </c>
      <c r="E25" s="1" t="s">
        <v>32</v>
      </c>
      <c r="F25" s="1">
        <v>0.92</v>
      </c>
      <c r="G25" s="1" t="s">
        <v>41</v>
      </c>
      <c r="H25" s="1" t="s">
        <v>51</v>
      </c>
      <c r="I25" s="1">
        <v>80</v>
      </c>
      <c r="J25" s="1">
        <v>1</v>
      </c>
      <c r="K25" s="1">
        <v>6</v>
      </c>
      <c r="L25" s="1">
        <v>17</v>
      </c>
      <c r="M25" s="1">
        <v>1</v>
      </c>
      <c r="N25" s="3">
        <f t="shared" si="0"/>
        <v>93.84</v>
      </c>
      <c r="O25" s="3"/>
      <c r="P25" s="59">
        <f>AVERAGE(I25:I26)</f>
        <v>78.5</v>
      </c>
    </row>
    <row r="26" spans="1:16">
      <c r="A26" s="57"/>
      <c r="B26" s="57"/>
      <c r="C26" s="1" t="s">
        <v>93</v>
      </c>
      <c r="D26" s="1">
        <v>1</v>
      </c>
      <c r="E26" s="1" t="s">
        <v>32</v>
      </c>
      <c r="F26" s="1">
        <v>0.92</v>
      </c>
      <c r="G26" s="1" t="s">
        <v>41</v>
      </c>
      <c r="H26" s="1" t="s">
        <v>52</v>
      </c>
      <c r="I26" s="1">
        <v>77</v>
      </c>
      <c r="J26" s="1">
        <v>1</v>
      </c>
      <c r="K26" s="1">
        <v>6</v>
      </c>
      <c r="L26" s="1">
        <v>17</v>
      </c>
      <c r="M26" s="1">
        <v>1</v>
      </c>
      <c r="N26" s="3">
        <f t="shared" si="0"/>
        <v>93.84</v>
      </c>
      <c r="O26" s="3"/>
      <c r="P26" s="60"/>
    </row>
    <row r="27" spans="1:16">
      <c r="A27" s="57" t="s">
        <v>53</v>
      </c>
      <c r="B27" s="58">
        <f>SUM(N27:N29)</f>
        <v>242.42000000000002</v>
      </c>
      <c r="C27" s="1" t="s">
        <v>93</v>
      </c>
      <c r="D27" s="1">
        <v>1</v>
      </c>
      <c r="E27" s="1" t="s">
        <v>32</v>
      </c>
      <c r="F27" s="1">
        <v>0.92</v>
      </c>
      <c r="G27" s="1" t="s">
        <v>41</v>
      </c>
      <c r="H27" s="1" t="s">
        <v>54</v>
      </c>
      <c r="I27" s="1">
        <v>92</v>
      </c>
      <c r="J27" s="1">
        <v>1</v>
      </c>
      <c r="K27" s="1">
        <v>6</v>
      </c>
      <c r="L27" s="1">
        <v>17</v>
      </c>
      <c r="M27" s="1">
        <v>1</v>
      </c>
      <c r="N27" s="3">
        <f t="shared" si="0"/>
        <v>93.84</v>
      </c>
      <c r="O27" s="3"/>
      <c r="P27" s="59">
        <f>AVERAGE(I27:I29)</f>
        <v>83.333333333333329</v>
      </c>
    </row>
    <row r="28" spans="1:16">
      <c r="A28" s="57"/>
      <c r="B28" s="57"/>
      <c r="C28" s="1" t="s">
        <v>93</v>
      </c>
      <c r="D28" s="1">
        <v>1</v>
      </c>
      <c r="E28" s="1" t="s">
        <v>32</v>
      </c>
      <c r="F28" s="1">
        <v>0.92</v>
      </c>
      <c r="G28" s="1" t="s">
        <v>47</v>
      </c>
      <c r="H28" s="1" t="s">
        <v>55</v>
      </c>
      <c r="I28" s="1">
        <v>76</v>
      </c>
      <c r="J28" s="1">
        <v>1</v>
      </c>
      <c r="K28" s="1">
        <v>3.5</v>
      </c>
      <c r="L28" s="1">
        <v>17</v>
      </c>
      <c r="M28" s="1">
        <v>1</v>
      </c>
      <c r="N28" s="3">
        <f t="shared" si="0"/>
        <v>54.74</v>
      </c>
      <c r="O28" s="3"/>
      <c r="P28" s="61"/>
    </row>
    <row r="29" spans="1:16">
      <c r="A29" s="57"/>
      <c r="B29" s="57"/>
      <c r="C29" s="1" t="s">
        <v>93</v>
      </c>
      <c r="D29" s="1">
        <v>1</v>
      </c>
      <c r="E29" s="1" t="s">
        <v>32</v>
      </c>
      <c r="F29" s="1">
        <v>0.92</v>
      </c>
      <c r="G29" s="1" t="s">
        <v>41</v>
      </c>
      <c r="H29" s="1" t="s">
        <v>56</v>
      </c>
      <c r="I29" s="1">
        <v>82</v>
      </c>
      <c r="J29" s="1">
        <v>1</v>
      </c>
      <c r="K29" s="1">
        <v>6</v>
      </c>
      <c r="L29" s="1">
        <v>17</v>
      </c>
      <c r="M29" s="1">
        <v>1</v>
      </c>
      <c r="N29" s="3">
        <f t="shared" si="0"/>
        <v>93.84</v>
      </c>
      <c r="O29" s="3"/>
      <c r="P29" s="60"/>
    </row>
    <row r="30" spans="1:16">
      <c r="A30" s="57" t="s">
        <v>59</v>
      </c>
      <c r="B30" s="58">
        <f>SUM(N30:N33)</f>
        <v>144.24</v>
      </c>
      <c r="C30" s="1" t="s">
        <v>18</v>
      </c>
      <c r="D30" s="1">
        <v>1</v>
      </c>
      <c r="E30" s="1" t="s">
        <v>57</v>
      </c>
      <c r="F30" s="1">
        <v>0.92</v>
      </c>
      <c r="G30" s="1" t="s">
        <v>58</v>
      </c>
      <c r="H30" s="1" t="s">
        <v>60</v>
      </c>
      <c r="I30" s="1">
        <v>63</v>
      </c>
      <c r="J30" s="1">
        <v>1</v>
      </c>
      <c r="K30" s="1">
        <v>3</v>
      </c>
      <c r="L30" s="1">
        <v>17</v>
      </c>
      <c r="M30" s="1">
        <v>1</v>
      </c>
      <c r="N30" s="3">
        <f t="shared" si="0"/>
        <v>46.92</v>
      </c>
      <c r="O30" s="3"/>
      <c r="P30" s="59">
        <f>AVERAGE(I30:I33)</f>
        <v>37.75</v>
      </c>
    </row>
    <row r="31" spans="1:16">
      <c r="A31" s="57"/>
      <c r="B31" s="57"/>
      <c r="C31" s="1" t="s">
        <v>18</v>
      </c>
      <c r="D31" s="1">
        <v>1</v>
      </c>
      <c r="E31" s="1" t="s">
        <v>57</v>
      </c>
      <c r="F31" s="1">
        <v>0.7</v>
      </c>
      <c r="G31" s="1" t="s">
        <v>61</v>
      </c>
      <c r="H31" s="1" t="s">
        <v>62</v>
      </c>
      <c r="I31" s="1">
        <v>18</v>
      </c>
      <c r="J31" s="1">
        <v>1</v>
      </c>
      <c r="K31" s="1">
        <v>3</v>
      </c>
      <c r="L31" s="1">
        <v>12</v>
      </c>
      <c r="M31" s="1">
        <v>1</v>
      </c>
      <c r="N31" s="3">
        <f t="shared" si="0"/>
        <v>25.199999999999996</v>
      </c>
      <c r="O31" s="3"/>
      <c r="P31" s="61"/>
    </row>
    <row r="32" spans="1:16">
      <c r="A32" s="57"/>
      <c r="B32" s="57"/>
      <c r="C32" s="1" t="s">
        <v>18</v>
      </c>
      <c r="D32" s="1">
        <v>1</v>
      </c>
      <c r="E32" s="1" t="s">
        <v>57</v>
      </c>
      <c r="F32" s="1">
        <v>0.92</v>
      </c>
      <c r="G32" s="1" t="s">
        <v>58</v>
      </c>
      <c r="H32" s="1" t="s">
        <v>63</v>
      </c>
      <c r="I32" s="1">
        <v>53</v>
      </c>
      <c r="J32" s="1">
        <v>1</v>
      </c>
      <c r="K32" s="1">
        <v>3</v>
      </c>
      <c r="L32" s="1">
        <v>17</v>
      </c>
      <c r="M32" s="1">
        <v>1</v>
      </c>
      <c r="N32" s="3">
        <f t="shared" si="0"/>
        <v>46.92</v>
      </c>
      <c r="O32" s="3"/>
      <c r="P32" s="61"/>
    </row>
    <row r="33" spans="1:16">
      <c r="A33" s="57"/>
      <c r="B33" s="57"/>
      <c r="C33" s="1" t="s">
        <v>18</v>
      </c>
      <c r="D33" s="1">
        <v>1</v>
      </c>
      <c r="E33" s="1" t="s">
        <v>57</v>
      </c>
      <c r="F33" s="1">
        <v>0.7</v>
      </c>
      <c r="G33" s="1" t="s">
        <v>61</v>
      </c>
      <c r="H33" s="1" t="s">
        <v>64</v>
      </c>
      <c r="I33" s="1">
        <v>17</v>
      </c>
      <c r="J33" s="1">
        <v>1</v>
      </c>
      <c r="K33" s="1">
        <v>3</v>
      </c>
      <c r="L33" s="1">
        <v>12</v>
      </c>
      <c r="M33" s="1">
        <v>1</v>
      </c>
      <c r="N33" s="3">
        <f t="shared" si="0"/>
        <v>25.199999999999996</v>
      </c>
      <c r="O33" s="3"/>
      <c r="P33" s="60"/>
    </row>
    <row r="34" spans="1:16">
      <c r="A34" s="57" t="s">
        <v>65</v>
      </c>
      <c r="B34" s="58">
        <f>SUM(N34:N38)</f>
        <v>191.16000000000003</v>
      </c>
      <c r="C34" s="1" t="s">
        <v>18</v>
      </c>
      <c r="D34" s="1">
        <v>1</v>
      </c>
      <c r="E34" s="1" t="s">
        <v>57</v>
      </c>
      <c r="F34" s="1">
        <v>0.92</v>
      </c>
      <c r="G34" s="1" t="s">
        <v>66</v>
      </c>
      <c r="H34" s="1" t="s">
        <v>67</v>
      </c>
      <c r="I34" s="1">
        <v>39</v>
      </c>
      <c r="J34" s="1">
        <v>1</v>
      </c>
      <c r="K34" s="1">
        <v>3</v>
      </c>
      <c r="L34" s="1">
        <v>17</v>
      </c>
      <c r="M34" s="1">
        <v>1</v>
      </c>
      <c r="N34" s="3">
        <f t="shared" si="0"/>
        <v>46.92</v>
      </c>
      <c r="O34" s="3"/>
      <c r="P34" s="59">
        <f>AVERAGE(I34:I38)</f>
        <v>45.2</v>
      </c>
    </row>
    <row r="35" spans="1:16">
      <c r="A35" s="57"/>
      <c r="B35" s="57"/>
      <c r="C35" s="1" t="s">
        <v>18</v>
      </c>
      <c r="D35" s="1">
        <v>1</v>
      </c>
      <c r="E35" s="1" t="s">
        <v>57</v>
      </c>
      <c r="F35" s="1">
        <v>0.7</v>
      </c>
      <c r="G35" s="1" t="s">
        <v>61</v>
      </c>
      <c r="H35" s="1" t="s">
        <v>35</v>
      </c>
      <c r="I35" s="1">
        <v>20</v>
      </c>
      <c r="J35" s="1">
        <v>1</v>
      </c>
      <c r="K35" s="1">
        <v>3</v>
      </c>
      <c r="L35" s="1">
        <v>12</v>
      </c>
      <c r="M35" s="1">
        <v>1</v>
      </c>
      <c r="N35" s="3">
        <f t="shared" si="0"/>
        <v>25.199999999999996</v>
      </c>
      <c r="O35" s="3"/>
      <c r="P35" s="61"/>
    </row>
    <row r="36" spans="1:16">
      <c r="A36" s="57"/>
      <c r="B36" s="57"/>
      <c r="C36" s="1" t="s">
        <v>18</v>
      </c>
      <c r="D36" s="1">
        <v>1</v>
      </c>
      <c r="E36" s="1" t="s">
        <v>57</v>
      </c>
      <c r="F36" s="1">
        <v>0.92</v>
      </c>
      <c r="G36" s="1" t="s">
        <v>66</v>
      </c>
      <c r="H36" s="1" t="s">
        <v>55</v>
      </c>
      <c r="I36" s="1">
        <v>76</v>
      </c>
      <c r="J36" s="1">
        <v>1</v>
      </c>
      <c r="K36" s="1">
        <v>3</v>
      </c>
      <c r="L36" s="1">
        <v>17</v>
      </c>
      <c r="M36" s="1">
        <v>1</v>
      </c>
      <c r="N36" s="3">
        <f t="shared" si="0"/>
        <v>46.92</v>
      </c>
      <c r="O36" s="3"/>
      <c r="P36" s="61"/>
    </row>
    <row r="37" spans="1:16">
      <c r="A37" s="57"/>
      <c r="B37" s="57"/>
      <c r="C37" s="1" t="s">
        <v>18</v>
      </c>
      <c r="D37" s="1">
        <v>1</v>
      </c>
      <c r="E37" s="1" t="s">
        <v>57</v>
      </c>
      <c r="F37" s="1">
        <v>0.7</v>
      </c>
      <c r="G37" s="1" t="s">
        <v>61</v>
      </c>
      <c r="H37" s="1" t="s">
        <v>68</v>
      </c>
      <c r="I37" s="1">
        <v>20</v>
      </c>
      <c r="J37" s="1">
        <v>1</v>
      </c>
      <c r="K37" s="1">
        <v>3</v>
      </c>
      <c r="L37" s="1">
        <v>12</v>
      </c>
      <c r="M37" s="1">
        <v>1</v>
      </c>
      <c r="N37" s="3">
        <f t="shared" si="0"/>
        <v>25.199999999999996</v>
      </c>
      <c r="O37" s="3"/>
      <c r="P37" s="61"/>
    </row>
    <row r="38" spans="1:16">
      <c r="A38" s="57"/>
      <c r="B38" s="57"/>
      <c r="C38" s="1" t="s">
        <v>18</v>
      </c>
      <c r="D38" s="1">
        <v>1</v>
      </c>
      <c r="E38" s="1" t="s">
        <v>57</v>
      </c>
      <c r="F38" s="1">
        <v>0.92</v>
      </c>
      <c r="G38" s="1" t="s">
        <v>58</v>
      </c>
      <c r="H38" s="1" t="s">
        <v>69</v>
      </c>
      <c r="I38" s="1">
        <v>71</v>
      </c>
      <c r="J38" s="1">
        <v>1</v>
      </c>
      <c r="K38" s="1">
        <v>3</v>
      </c>
      <c r="L38" s="1">
        <v>17</v>
      </c>
      <c r="M38" s="1">
        <v>1</v>
      </c>
      <c r="N38" s="3">
        <f t="shared" si="0"/>
        <v>46.92</v>
      </c>
      <c r="O38" s="3"/>
      <c r="P38" s="60"/>
    </row>
    <row r="39" spans="1:16">
      <c r="A39" s="57" t="s">
        <v>70</v>
      </c>
      <c r="B39" s="58">
        <f>SUM(N39:N43)</f>
        <v>191.15999999999997</v>
      </c>
      <c r="C39" s="1" t="s">
        <v>18</v>
      </c>
      <c r="D39" s="1">
        <v>1</v>
      </c>
      <c r="E39" s="1" t="s">
        <v>57</v>
      </c>
      <c r="F39" s="1">
        <v>0.92</v>
      </c>
      <c r="G39" s="1" t="s">
        <v>58</v>
      </c>
      <c r="H39" s="1" t="s">
        <v>71</v>
      </c>
      <c r="I39" s="1">
        <v>38</v>
      </c>
      <c r="J39" s="1">
        <v>1</v>
      </c>
      <c r="K39" s="1">
        <v>3</v>
      </c>
      <c r="L39" s="1">
        <v>17</v>
      </c>
      <c r="M39" s="1">
        <v>1</v>
      </c>
      <c r="N39" s="3">
        <f t="shared" si="0"/>
        <v>46.92</v>
      </c>
      <c r="O39" s="3"/>
      <c r="P39" s="59">
        <f>AVERAGE(I39:I43)</f>
        <v>44.8</v>
      </c>
    </row>
    <row r="40" spans="1:16">
      <c r="A40" s="57"/>
      <c r="B40" s="57"/>
      <c r="C40" s="1" t="s">
        <v>18</v>
      </c>
      <c r="D40" s="1">
        <v>1</v>
      </c>
      <c r="E40" s="1" t="s">
        <v>57</v>
      </c>
      <c r="F40" s="1">
        <v>0.92</v>
      </c>
      <c r="G40" s="1" t="s">
        <v>58</v>
      </c>
      <c r="H40" s="1" t="s">
        <v>72</v>
      </c>
      <c r="I40" s="1">
        <v>80</v>
      </c>
      <c r="J40" s="1">
        <v>1</v>
      </c>
      <c r="K40" s="1">
        <v>3</v>
      </c>
      <c r="L40" s="1">
        <v>17</v>
      </c>
      <c r="M40" s="1">
        <v>1</v>
      </c>
      <c r="N40" s="3">
        <f t="shared" si="0"/>
        <v>46.92</v>
      </c>
      <c r="O40" s="3"/>
      <c r="P40" s="61"/>
    </row>
    <row r="41" spans="1:16">
      <c r="A41" s="57"/>
      <c r="B41" s="57"/>
      <c r="C41" s="1" t="s">
        <v>18</v>
      </c>
      <c r="D41" s="1">
        <v>1</v>
      </c>
      <c r="E41" s="1" t="s">
        <v>57</v>
      </c>
      <c r="F41" s="1">
        <v>0.92</v>
      </c>
      <c r="G41" s="1" t="s">
        <v>58</v>
      </c>
      <c r="H41" s="1" t="s">
        <v>73</v>
      </c>
      <c r="I41" s="1">
        <v>70</v>
      </c>
      <c r="J41" s="1">
        <v>1</v>
      </c>
      <c r="K41" s="1">
        <v>3</v>
      </c>
      <c r="L41" s="1">
        <v>17</v>
      </c>
      <c r="M41" s="1">
        <v>1</v>
      </c>
      <c r="N41" s="3">
        <f t="shared" si="0"/>
        <v>46.92</v>
      </c>
      <c r="O41" s="3"/>
      <c r="P41" s="61"/>
    </row>
    <row r="42" spans="1:16">
      <c r="A42" s="57"/>
      <c r="B42" s="57"/>
      <c r="C42" s="1" t="s">
        <v>18</v>
      </c>
      <c r="D42" s="1">
        <v>1</v>
      </c>
      <c r="E42" s="1" t="s">
        <v>57</v>
      </c>
      <c r="F42" s="1">
        <v>0.7</v>
      </c>
      <c r="G42" s="1" t="s">
        <v>61</v>
      </c>
      <c r="H42" s="1" t="s">
        <v>74</v>
      </c>
      <c r="I42" s="1">
        <v>16</v>
      </c>
      <c r="J42" s="1">
        <v>1</v>
      </c>
      <c r="K42" s="1">
        <v>3</v>
      </c>
      <c r="L42" s="1">
        <v>12</v>
      </c>
      <c r="M42" s="1">
        <v>1</v>
      </c>
      <c r="N42" s="3">
        <f t="shared" si="0"/>
        <v>25.199999999999996</v>
      </c>
      <c r="O42" s="3"/>
      <c r="P42" s="61"/>
    </row>
    <row r="43" spans="1:16">
      <c r="A43" s="57"/>
      <c r="B43" s="57"/>
      <c r="C43" s="1" t="s">
        <v>18</v>
      </c>
      <c r="D43" s="1">
        <v>1</v>
      </c>
      <c r="E43" s="1" t="s">
        <v>57</v>
      </c>
      <c r="F43" s="1">
        <v>0.7</v>
      </c>
      <c r="G43" s="1" t="s">
        <v>61</v>
      </c>
      <c r="H43" s="1" t="s">
        <v>68</v>
      </c>
      <c r="I43" s="1">
        <v>20</v>
      </c>
      <c r="J43" s="1">
        <v>1</v>
      </c>
      <c r="K43" s="1">
        <v>3</v>
      </c>
      <c r="L43" s="1">
        <v>12</v>
      </c>
      <c r="M43" s="1">
        <v>1</v>
      </c>
      <c r="N43" s="3">
        <f t="shared" si="0"/>
        <v>25.199999999999996</v>
      </c>
      <c r="O43" s="3"/>
      <c r="P43" s="60"/>
    </row>
    <row r="44" spans="1:16">
      <c r="A44" s="63" t="s">
        <v>17</v>
      </c>
      <c r="B44" s="69">
        <f>SUM(N44:N45)</f>
        <v>158.25840000000002</v>
      </c>
      <c r="C44" s="1" t="s">
        <v>18</v>
      </c>
      <c r="D44" s="1">
        <v>1</v>
      </c>
      <c r="E44" s="1" t="s">
        <v>19</v>
      </c>
      <c r="F44" s="1">
        <v>0.92</v>
      </c>
      <c r="G44" s="1" t="s">
        <v>20</v>
      </c>
      <c r="H44" s="1" t="s">
        <v>21</v>
      </c>
      <c r="I44" s="1">
        <v>79</v>
      </c>
      <c r="J44" s="1">
        <v>1</v>
      </c>
      <c r="K44" s="1">
        <v>6</v>
      </c>
      <c r="L44" s="7">
        <v>15</v>
      </c>
      <c r="M44" s="1">
        <v>1</v>
      </c>
      <c r="N44" s="3">
        <f>F44*J44*K44*L44*M44</f>
        <v>82.800000000000011</v>
      </c>
      <c r="O44" s="3"/>
      <c r="P44" s="59">
        <f>AVERAGE(I44:I45)</f>
        <v>94</v>
      </c>
    </row>
    <row r="45" spans="1:16">
      <c r="A45" s="65"/>
      <c r="B45" s="70"/>
      <c r="C45" s="1" t="s">
        <v>18</v>
      </c>
      <c r="D45" s="1">
        <v>1</v>
      </c>
      <c r="E45" s="1" t="s">
        <v>19</v>
      </c>
      <c r="F45" s="1">
        <v>0.92</v>
      </c>
      <c r="G45" s="1" t="s">
        <v>20</v>
      </c>
      <c r="H45" s="1" t="s">
        <v>22</v>
      </c>
      <c r="I45" s="1">
        <v>109</v>
      </c>
      <c r="J45" s="1">
        <v>1</v>
      </c>
      <c r="K45" s="1">
        <v>6</v>
      </c>
      <c r="L45" s="7">
        <v>13.67</v>
      </c>
      <c r="M45" s="1">
        <v>1</v>
      </c>
      <c r="N45" s="3">
        <f>F45*J45*K45*L45*M45</f>
        <v>75.458400000000012</v>
      </c>
      <c r="O45" s="3"/>
      <c r="P45" s="60"/>
    </row>
    <row r="46" spans="1:16">
      <c r="A46" s="4" t="s">
        <v>91</v>
      </c>
      <c r="B46" s="5">
        <f>SUM(N46)</f>
        <v>46.92</v>
      </c>
      <c r="C46" s="1" t="s">
        <v>18</v>
      </c>
      <c r="D46" s="1">
        <v>1</v>
      </c>
      <c r="E46" s="1" t="s">
        <v>19</v>
      </c>
      <c r="F46" s="1">
        <v>0.92</v>
      </c>
      <c r="G46" s="1" t="s">
        <v>28</v>
      </c>
      <c r="H46" s="1" t="s">
        <v>29</v>
      </c>
      <c r="I46" s="1">
        <v>97</v>
      </c>
      <c r="J46" s="1">
        <v>1</v>
      </c>
      <c r="K46" s="1">
        <v>3</v>
      </c>
      <c r="L46" s="1">
        <v>17</v>
      </c>
      <c r="M46" s="1">
        <v>1</v>
      </c>
      <c r="N46" s="3">
        <f>F46*J46*K46*L46*M46</f>
        <v>46.92</v>
      </c>
      <c r="O46" s="3"/>
      <c r="P46" s="6">
        <f>I46</f>
        <v>97</v>
      </c>
    </row>
    <row r="47" spans="1:16">
      <c r="A47" s="57" t="s">
        <v>46</v>
      </c>
      <c r="B47" s="58">
        <f>SUM(N47:N48)</f>
        <v>109.48</v>
      </c>
      <c r="C47" s="1" t="s">
        <v>93</v>
      </c>
      <c r="D47" s="1">
        <v>1</v>
      </c>
      <c r="E47" s="1" t="s">
        <v>32</v>
      </c>
      <c r="F47" s="1">
        <v>0.92</v>
      </c>
      <c r="G47" s="1" t="s">
        <v>47</v>
      </c>
      <c r="H47" s="1" t="s">
        <v>48</v>
      </c>
      <c r="I47" s="1">
        <v>65</v>
      </c>
      <c r="J47" s="1">
        <v>1</v>
      </c>
      <c r="K47" s="1">
        <v>3.5</v>
      </c>
      <c r="L47" s="1">
        <v>17</v>
      </c>
      <c r="M47" s="1">
        <v>1</v>
      </c>
      <c r="N47" s="3">
        <f>F47*J47*K47*L47*M47</f>
        <v>54.74</v>
      </c>
      <c r="O47" s="3"/>
      <c r="P47" s="59">
        <f>AVERAGE(I47:I48)</f>
        <v>50</v>
      </c>
    </row>
    <row r="48" spans="1:16">
      <c r="A48" s="57"/>
      <c r="B48" s="57"/>
      <c r="C48" s="1" t="s">
        <v>93</v>
      </c>
      <c r="D48" s="1">
        <v>1</v>
      </c>
      <c r="E48" s="1" t="s">
        <v>32</v>
      </c>
      <c r="F48" s="1">
        <v>0.92</v>
      </c>
      <c r="G48" s="1" t="s">
        <v>47</v>
      </c>
      <c r="H48" s="1" t="s">
        <v>49</v>
      </c>
      <c r="I48" s="1">
        <v>35</v>
      </c>
      <c r="J48" s="1">
        <v>1</v>
      </c>
      <c r="K48" s="1">
        <v>3.5</v>
      </c>
      <c r="L48" s="1">
        <v>17</v>
      </c>
      <c r="M48" s="1">
        <v>1</v>
      </c>
      <c r="N48" s="3">
        <f>F48*J48*K48*L48*M48</f>
        <v>54.74</v>
      </c>
      <c r="O48" s="3"/>
      <c r="P48" s="60"/>
    </row>
    <row r="49" spans="1:16">
      <c r="B49" s="8">
        <f>SUM(B3:B48)</f>
        <v>2858.5024000000003</v>
      </c>
    </row>
    <row r="53" spans="1:16" ht="30" customHeight="1">
      <c r="A53" s="62" t="s">
        <v>187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</row>
    <row r="54" spans="1:16">
      <c r="A54" s="1" t="s">
        <v>1</v>
      </c>
      <c r="B54" s="1" t="s">
        <v>2</v>
      </c>
      <c r="C54" s="1" t="s">
        <v>3</v>
      </c>
      <c r="D54" s="1" t="s">
        <v>4</v>
      </c>
      <c r="E54" s="1" t="s">
        <v>5</v>
      </c>
      <c r="F54" s="1" t="s">
        <v>6</v>
      </c>
      <c r="G54" s="1" t="s">
        <v>7</v>
      </c>
      <c r="H54" s="1" t="s">
        <v>8</v>
      </c>
      <c r="I54" s="1" t="s">
        <v>9</v>
      </c>
      <c r="J54" s="1" t="s">
        <v>10</v>
      </c>
      <c r="K54" s="1" t="s">
        <v>11</v>
      </c>
      <c r="L54" s="1" t="s">
        <v>12</v>
      </c>
      <c r="M54" s="1" t="s">
        <v>13</v>
      </c>
      <c r="N54" s="1" t="s">
        <v>14</v>
      </c>
      <c r="O54" s="2" t="s">
        <v>15</v>
      </c>
      <c r="P54" s="2" t="s">
        <v>16</v>
      </c>
    </row>
    <row r="55" spans="1:16">
      <c r="A55" s="57" t="s">
        <v>75</v>
      </c>
      <c r="B55" s="58">
        <f>SUM(N55:N56)</f>
        <v>50.399999999999991</v>
      </c>
      <c r="C55" s="1" t="s">
        <v>18</v>
      </c>
      <c r="D55" s="1">
        <v>1</v>
      </c>
      <c r="E55" s="1" t="s">
        <v>109</v>
      </c>
      <c r="F55" s="1">
        <v>0.7</v>
      </c>
      <c r="G55" s="1" t="s">
        <v>61</v>
      </c>
      <c r="H55" s="1" t="s">
        <v>77</v>
      </c>
      <c r="I55" s="1">
        <v>18</v>
      </c>
      <c r="J55" s="1">
        <v>1</v>
      </c>
      <c r="K55" s="1">
        <v>3</v>
      </c>
      <c r="L55" s="1">
        <v>12</v>
      </c>
      <c r="M55" s="1">
        <v>1</v>
      </c>
      <c r="N55" s="3">
        <f t="shared" ref="N55:N61" si="1">F55*J55*K55*L55*M55</f>
        <v>25.199999999999996</v>
      </c>
      <c r="O55" s="3"/>
      <c r="P55" s="59">
        <f>AVERAGE(I55:I56)</f>
        <v>18</v>
      </c>
    </row>
    <row r="56" spans="1:16">
      <c r="A56" s="57"/>
      <c r="B56" s="57"/>
      <c r="C56" s="1" t="s">
        <v>18</v>
      </c>
      <c r="D56" s="1">
        <v>1</v>
      </c>
      <c r="E56" s="1" t="s">
        <v>109</v>
      </c>
      <c r="F56" s="1">
        <v>0.7</v>
      </c>
      <c r="G56" s="1" t="s">
        <v>61</v>
      </c>
      <c r="H56" s="1" t="s">
        <v>78</v>
      </c>
      <c r="I56" s="1">
        <v>18</v>
      </c>
      <c r="J56" s="1">
        <v>1</v>
      </c>
      <c r="K56" s="1">
        <v>3</v>
      </c>
      <c r="L56" s="1">
        <v>12</v>
      </c>
      <c r="M56" s="1">
        <v>1</v>
      </c>
      <c r="N56" s="3">
        <f t="shared" si="1"/>
        <v>25.199999999999996</v>
      </c>
      <c r="O56" s="3"/>
      <c r="P56" s="60"/>
    </row>
    <row r="57" spans="1:16">
      <c r="A57" s="57" t="s">
        <v>79</v>
      </c>
      <c r="B57" s="58">
        <f>SUM(N57:N58)</f>
        <v>50.399999999999991</v>
      </c>
      <c r="C57" s="1" t="s">
        <v>18</v>
      </c>
      <c r="D57" s="1">
        <v>1</v>
      </c>
      <c r="E57" s="1" t="s">
        <v>109</v>
      </c>
      <c r="F57" s="1">
        <v>0.7</v>
      </c>
      <c r="G57" s="1" t="s">
        <v>61</v>
      </c>
      <c r="H57" s="1" t="s">
        <v>63</v>
      </c>
      <c r="I57" s="1">
        <v>17</v>
      </c>
      <c r="J57" s="1">
        <v>1</v>
      </c>
      <c r="K57" s="1">
        <v>3</v>
      </c>
      <c r="L57" s="1">
        <v>12</v>
      </c>
      <c r="M57" s="1">
        <v>1</v>
      </c>
      <c r="N57" s="3">
        <f t="shared" si="1"/>
        <v>25.199999999999996</v>
      </c>
      <c r="O57" s="3"/>
      <c r="P57" s="59">
        <f>AVERAGE(I57:I58)</f>
        <v>17.5</v>
      </c>
    </row>
    <row r="58" spans="1:16">
      <c r="A58" s="57"/>
      <c r="B58" s="57"/>
      <c r="C58" s="1" t="s">
        <v>18</v>
      </c>
      <c r="D58" s="1">
        <v>1</v>
      </c>
      <c r="E58" s="1" t="s">
        <v>109</v>
      </c>
      <c r="F58" s="1">
        <v>0.7</v>
      </c>
      <c r="G58" s="1" t="s">
        <v>61</v>
      </c>
      <c r="H58" s="1" t="s">
        <v>78</v>
      </c>
      <c r="I58" s="1">
        <v>18</v>
      </c>
      <c r="J58" s="1">
        <v>1</v>
      </c>
      <c r="K58" s="1">
        <v>3</v>
      </c>
      <c r="L58" s="1">
        <v>12</v>
      </c>
      <c r="M58" s="1">
        <v>1</v>
      </c>
      <c r="N58" s="3">
        <f t="shared" si="1"/>
        <v>25.199999999999996</v>
      </c>
      <c r="O58" s="3"/>
      <c r="P58" s="60"/>
    </row>
    <row r="59" spans="1:16">
      <c r="A59" s="57" t="s">
        <v>80</v>
      </c>
      <c r="B59" s="58">
        <f>SUM(N59:N60)</f>
        <v>50.399999999999991</v>
      </c>
      <c r="C59" s="1" t="s">
        <v>18</v>
      </c>
      <c r="D59" s="1">
        <v>1</v>
      </c>
      <c r="E59" s="1" t="s">
        <v>109</v>
      </c>
      <c r="F59" s="1">
        <v>0.7</v>
      </c>
      <c r="G59" s="1" t="s">
        <v>61</v>
      </c>
      <c r="H59" s="1" t="s">
        <v>81</v>
      </c>
      <c r="I59" s="1">
        <v>22</v>
      </c>
      <c r="J59" s="1">
        <v>1</v>
      </c>
      <c r="K59" s="1">
        <v>3</v>
      </c>
      <c r="L59" s="1">
        <v>12</v>
      </c>
      <c r="M59" s="1">
        <v>1</v>
      </c>
      <c r="N59" s="3">
        <f t="shared" si="1"/>
        <v>25.199999999999996</v>
      </c>
      <c r="O59" s="3"/>
      <c r="P59" s="59">
        <f>AVERAGE(I59:I60)</f>
        <v>20.5</v>
      </c>
    </row>
    <row r="60" spans="1:16">
      <c r="A60" s="57"/>
      <c r="B60" s="57"/>
      <c r="C60" s="1" t="s">
        <v>18</v>
      </c>
      <c r="D60" s="1">
        <v>1</v>
      </c>
      <c r="E60" s="1" t="s">
        <v>109</v>
      </c>
      <c r="F60" s="1">
        <v>0.7</v>
      </c>
      <c r="G60" s="1" t="s">
        <v>61</v>
      </c>
      <c r="H60" s="1" t="s">
        <v>82</v>
      </c>
      <c r="I60" s="1">
        <v>19</v>
      </c>
      <c r="J60" s="1">
        <v>1</v>
      </c>
      <c r="K60" s="1">
        <v>3</v>
      </c>
      <c r="L60" s="1">
        <v>12</v>
      </c>
      <c r="M60" s="1">
        <v>1</v>
      </c>
      <c r="N60" s="3">
        <f t="shared" si="1"/>
        <v>25.199999999999996</v>
      </c>
      <c r="O60" s="3"/>
      <c r="P60" s="60"/>
    </row>
    <row r="61" spans="1:16">
      <c r="A61" s="4" t="s">
        <v>83</v>
      </c>
      <c r="B61" s="5">
        <f>SUM(N61)</f>
        <v>25.199999999999996</v>
      </c>
      <c r="C61" s="1" t="s">
        <v>24</v>
      </c>
      <c r="D61" s="1">
        <v>1</v>
      </c>
      <c r="E61" s="1" t="s">
        <v>76</v>
      </c>
      <c r="F61" s="1">
        <v>0.7</v>
      </c>
      <c r="G61" s="1" t="s">
        <v>61</v>
      </c>
      <c r="H61" s="1" t="s">
        <v>84</v>
      </c>
      <c r="I61" s="1">
        <v>19</v>
      </c>
      <c r="J61" s="1">
        <v>1</v>
      </c>
      <c r="K61" s="1">
        <v>3</v>
      </c>
      <c r="L61" s="1">
        <v>12</v>
      </c>
      <c r="M61" s="1">
        <v>1</v>
      </c>
      <c r="N61" s="3">
        <f t="shared" si="1"/>
        <v>25.199999999999996</v>
      </c>
      <c r="O61" s="3"/>
      <c r="P61" s="2">
        <f>I61</f>
        <v>19</v>
      </c>
    </row>
  </sheetData>
  <mergeCells count="56">
    <mergeCell ref="A1:P1"/>
    <mergeCell ref="A44:A45"/>
    <mergeCell ref="B44:B45"/>
    <mergeCell ref="P44:P45"/>
    <mergeCell ref="A3:A4"/>
    <mergeCell ref="B3:B4"/>
    <mergeCell ref="P3:P4"/>
    <mergeCell ref="A5:A6"/>
    <mergeCell ref="B5:B6"/>
    <mergeCell ref="P5:P6"/>
    <mergeCell ref="A7:A8"/>
    <mergeCell ref="B7:B8"/>
    <mergeCell ref="P7:P8"/>
    <mergeCell ref="A9:A11"/>
    <mergeCell ref="B9:B11"/>
    <mergeCell ref="P9:P11"/>
    <mergeCell ref="A12:A15"/>
    <mergeCell ref="B12:B15"/>
    <mergeCell ref="P12:P15"/>
    <mergeCell ref="A16:A19"/>
    <mergeCell ref="B16:B19"/>
    <mergeCell ref="P16:P19"/>
    <mergeCell ref="A20:A21"/>
    <mergeCell ref="B20:B21"/>
    <mergeCell ref="P20:P21"/>
    <mergeCell ref="A22:A24"/>
    <mergeCell ref="B22:B24"/>
    <mergeCell ref="P22:P24"/>
    <mergeCell ref="A30:A33"/>
    <mergeCell ref="B30:B33"/>
    <mergeCell ref="P30:P33"/>
    <mergeCell ref="A34:A38"/>
    <mergeCell ref="B34:B38"/>
    <mergeCell ref="P34:P38"/>
    <mergeCell ref="A25:A26"/>
    <mergeCell ref="B25:B26"/>
    <mergeCell ref="P25:P26"/>
    <mergeCell ref="A27:A29"/>
    <mergeCell ref="B27:B29"/>
    <mergeCell ref="P27:P29"/>
    <mergeCell ref="B39:B43"/>
    <mergeCell ref="P39:P43"/>
    <mergeCell ref="A55:A56"/>
    <mergeCell ref="B55:B56"/>
    <mergeCell ref="P55:P56"/>
    <mergeCell ref="A53:P53"/>
    <mergeCell ref="A47:A48"/>
    <mergeCell ref="B47:B48"/>
    <mergeCell ref="P47:P48"/>
    <mergeCell ref="A39:A43"/>
    <mergeCell ref="A57:A58"/>
    <mergeCell ref="B57:B58"/>
    <mergeCell ref="P57:P58"/>
    <mergeCell ref="A59:A60"/>
    <mergeCell ref="B59:B60"/>
    <mergeCell ref="P59:P60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orkbookViewId="0">
      <selection activeCell="H28" sqref="H28"/>
    </sheetView>
  </sheetViews>
  <sheetFormatPr defaultRowHeight="13.5"/>
  <cols>
    <col min="2" max="2" width="9" style="21"/>
    <col min="7" max="7" width="15.875" customWidth="1"/>
    <col min="8" max="8" width="18.375" customWidth="1"/>
    <col min="16" max="16" width="9" style="21"/>
  </cols>
  <sheetData>
    <row r="1" spans="1:16" ht="30" customHeight="1">
      <c r="A1" s="62" t="s">
        <v>185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>
      <c r="A2" s="9" t="s">
        <v>110</v>
      </c>
      <c r="B2" s="10" t="s">
        <v>2</v>
      </c>
      <c r="C2" s="9" t="s">
        <v>111</v>
      </c>
      <c r="D2" s="9" t="s">
        <v>4</v>
      </c>
      <c r="E2" s="9" t="s">
        <v>5</v>
      </c>
      <c r="F2" s="9" t="s">
        <v>6</v>
      </c>
      <c r="G2" s="9" t="s">
        <v>112</v>
      </c>
      <c r="H2" s="11" t="s">
        <v>113</v>
      </c>
      <c r="I2" s="11" t="s">
        <v>114</v>
      </c>
      <c r="J2" s="11" t="s">
        <v>10</v>
      </c>
      <c r="K2" s="9" t="s">
        <v>115</v>
      </c>
      <c r="L2" s="9" t="s">
        <v>12</v>
      </c>
      <c r="M2" s="12" t="s">
        <v>13</v>
      </c>
      <c r="N2" s="12" t="s">
        <v>14</v>
      </c>
      <c r="O2" s="12" t="s">
        <v>15</v>
      </c>
      <c r="P2" s="13" t="s">
        <v>16</v>
      </c>
    </row>
    <row r="3" spans="1:16">
      <c r="A3" s="71" t="s">
        <v>116</v>
      </c>
      <c r="B3" s="74">
        <f>SUM(N3:N7)</f>
        <v>211.78400000000002</v>
      </c>
      <c r="C3" s="14" t="s">
        <v>18</v>
      </c>
      <c r="D3" s="14" t="s">
        <v>117</v>
      </c>
      <c r="E3" s="14" t="s">
        <v>19</v>
      </c>
      <c r="F3" s="14" t="s">
        <v>118</v>
      </c>
      <c r="G3" s="14" t="s">
        <v>119</v>
      </c>
      <c r="H3" s="15" t="s">
        <v>120</v>
      </c>
      <c r="I3" s="15">
        <v>111</v>
      </c>
      <c r="J3" s="15">
        <v>1</v>
      </c>
      <c r="K3" s="16">
        <v>2</v>
      </c>
      <c r="L3" s="16">
        <v>17</v>
      </c>
      <c r="M3" s="16">
        <v>1</v>
      </c>
      <c r="N3" s="14">
        <f>F3*J3*K3*L3*M3</f>
        <v>31.28</v>
      </c>
      <c r="O3" s="17"/>
      <c r="P3" s="74">
        <f>AVERAGE(I3:I7)</f>
        <v>98.4</v>
      </c>
    </row>
    <row r="4" spans="1:16">
      <c r="A4" s="72"/>
      <c r="B4" s="75"/>
      <c r="C4" s="14" t="s">
        <v>18</v>
      </c>
      <c r="D4" s="14" t="s">
        <v>117</v>
      </c>
      <c r="E4" s="14" t="s">
        <v>19</v>
      </c>
      <c r="F4" s="14" t="s">
        <v>118</v>
      </c>
      <c r="G4" s="14" t="s">
        <v>41</v>
      </c>
      <c r="H4" s="15" t="s">
        <v>121</v>
      </c>
      <c r="I4" s="15">
        <v>143</v>
      </c>
      <c r="J4" s="15">
        <v>1</v>
      </c>
      <c r="K4" s="16">
        <v>6</v>
      </c>
      <c r="L4" s="16">
        <v>14</v>
      </c>
      <c r="M4" s="16">
        <v>1</v>
      </c>
      <c r="N4" s="14">
        <f t="shared" ref="N4:N51" si="0">F4*J4*K4*L4*M4</f>
        <v>77.28</v>
      </c>
      <c r="O4" s="17"/>
      <c r="P4" s="75"/>
    </row>
    <row r="5" spans="1:16">
      <c r="A5" s="72"/>
      <c r="B5" s="75"/>
      <c r="C5" s="14" t="s">
        <v>24</v>
      </c>
      <c r="D5" s="14" t="s">
        <v>117</v>
      </c>
      <c r="E5" s="14" t="s">
        <v>25</v>
      </c>
      <c r="F5" s="14" t="s">
        <v>122</v>
      </c>
      <c r="G5" s="14" t="s">
        <v>119</v>
      </c>
      <c r="H5" s="15" t="s">
        <v>123</v>
      </c>
      <c r="I5" s="15">
        <v>81</v>
      </c>
      <c r="J5" s="15">
        <v>1</v>
      </c>
      <c r="K5" s="16">
        <v>2</v>
      </c>
      <c r="L5" s="16">
        <v>17</v>
      </c>
      <c r="M5" s="16">
        <v>1</v>
      </c>
      <c r="N5" s="14">
        <f t="shared" si="0"/>
        <v>31.28</v>
      </c>
      <c r="O5" s="17"/>
      <c r="P5" s="75"/>
    </row>
    <row r="6" spans="1:16">
      <c r="A6" s="72"/>
      <c r="B6" s="75"/>
      <c r="C6" s="14" t="s">
        <v>24</v>
      </c>
      <c r="D6" s="14" t="s">
        <v>117</v>
      </c>
      <c r="E6" s="14" t="s">
        <v>25</v>
      </c>
      <c r="F6" s="14" t="s">
        <v>122</v>
      </c>
      <c r="G6" s="14" t="s">
        <v>124</v>
      </c>
      <c r="H6" s="15" t="s">
        <v>125</v>
      </c>
      <c r="I6" s="15">
        <v>69</v>
      </c>
      <c r="J6" s="15">
        <v>1</v>
      </c>
      <c r="K6" s="16">
        <v>2</v>
      </c>
      <c r="L6" s="16">
        <v>17</v>
      </c>
      <c r="M6" s="20">
        <v>1.3</v>
      </c>
      <c r="N6" s="14">
        <f t="shared" si="0"/>
        <v>40.664000000000001</v>
      </c>
      <c r="O6" s="22" t="s">
        <v>262</v>
      </c>
      <c r="P6" s="75"/>
    </row>
    <row r="7" spans="1:16">
      <c r="A7" s="73"/>
      <c r="B7" s="76"/>
      <c r="C7" s="14" t="s">
        <v>24</v>
      </c>
      <c r="D7" s="14" t="s">
        <v>117</v>
      </c>
      <c r="E7" s="14" t="s">
        <v>25</v>
      </c>
      <c r="F7" s="14" t="s">
        <v>122</v>
      </c>
      <c r="G7" s="14" t="s">
        <v>119</v>
      </c>
      <c r="H7" s="15" t="s">
        <v>126</v>
      </c>
      <c r="I7" s="15">
        <v>88</v>
      </c>
      <c r="J7" s="15">
        <v>1</v>
      </c>
      <c r="K7" s="16">
        <v>2</v>
      </c>
      <c r="L7" s="16">
        <v>17</v>
      </c>
      <c r="M7" s="16">
        <v>1</v>
      </c>
      <c r="N7" s="14">
        <f t="shared" si="0"/>
        <v>31.28</v>
      </c>
      <c r="O7" s="17"/>
      <c r="P7" s="76"/>
    </row>
    <row r="8" spans="1:16">
      <c r="A8" s="71" t="s">
        <v>127</v>
      </c>
      <c r="B8" s="74">
        <f>SUM(N8:N10)</f>
        <v>163.76</v>
      </c>
      <c r="C8" s="14" t="s">
        <v>24</v>
      </c>
      <c r="D8" s="14" t="s">
        <v>117</v>
      </c>
      <c r="E8" s="14" t="s">
        <v>25</v>
      </c>
      <c r="F8" s="14" t="s">
        <v>122</v>
      </c>
      <c r="G8" s="14" t="s">
        <v>128</v>
      </c>
      <c r="H8" s="15" t="s">
        <v>129</v>
      </c>
      <c r="I8" s="15">
        <v>67</v>
      </c>
      <c r="J8" s="15">
        <v>1</v>
      </c>
      <c r="K8" s="16">
        <v>4</v>
      </c>
      <c r="L8" s="16">
        <v>17</v>
      </c>
      <c r="M8" s="16">
        <v>1</v>
      </c>
      <c r="N8" s="14">
        <f t="shared" si="0"/>
        <v>62.56</v>
      </c>
      <c r="O8" s="17"/>
      <c r="P8" s="74">
        <f>AVERAGE(I8:I10)</f>
        <v>86</v>
      </c>
    </row>
    <row r="9" spans="1:16">
      <c r="A9" s="72"/>
      <c r="B9" s="75"/>
      <c r="C9" s="14" t="s">
        <v>24</v>
      </c>
      <c r="D9" s="14" t="s">
        <v>117</v>
      </c>
      <c r="E9" s="14" t="s">
        <v>25</v>
      </c>
      <c r="F9" s="14" t="s">
        <v>122</v>
      </c>
      <c r="G9" s="14" t="s">
        <v>128</v>
      </c>
      <c r="H9" s="15" t="s">
        <v>130</v>
      </c>
      <c r="I9" s="15">
        <v>74</v>
      </c>
      <c r="J9" s="15">
        <v>1</v>
      </c>
      <c r="K9" s="16">
        <v>4</v>
      </c>
      <c r="L9" s="16">
        <v>17</v>
      </c>
      <c r="M9" s="16">
        <v>1</v>
      </c>
      <c r="N9" s="14">
        <f t="shared" si="0"/>
        <v>62.56</v>
      </c>
      <c r="O9" s="17"/>
      <c r="P9" s="75"/>
    </row>
    <row r="10" spans="1:16">
      <c r="A10" s="73"/>
      <c r="B10" s="76"/>
      <c r="C10" s="14" t="s">
        <v>24</v>
      </c>
      <c r="D10" s="14" t="s">
        <v>117</v>
      </c>
      <c r="E10" s="14" t="s">
        <v>25</v>
      </c>
      <c r="F10" s="14" t="s">
        <v>122</v>
      </c>
      <c r="G10" s="14" t="s">
        <v>128</v>
      </c>
      <c r="H10" s="15" t="s">
        <v>121</v>
      </c>
      <c r="I10" s="15">
        <v>117</v>
      </c>
      <c r="J10" s="15">
        <v>1</v>
      </c>
      <c r="K10" s="16">
        <v>3</v>
      </c>
      <c r="L10" s="16">
        <v>14</v>
      </c>
      <c r="M10" s="16">
        <v>1</v>
      </c>
      <c r="N10" s="14">
        <f t="shared" si="0"/>
        <v>38.64</v>
      </c>
      <c r="O10" s="17"/>
      <c r="P10" s="76"/>
    </row>
    <row r="11" spans="1:16">
      <c r="A11" s="71" t="s">
        <v>133</v>
      </c>
      <c r="B11" s="74">
        <f>SUM(N11:N13)</f>
        <v>195.04000000000002</v>
      </c>
      <c r="C11" s="14" t="s">
        <v>18</v>
      </c>
      <c r="D11" s="14" t="s">
        <v>117</v>
      </c>
      <c r="E11" s="14" t="s">
        <v>19</v>
      </c>
      <c r="F11" s="14" t="s">
        <v>122</v>
      </c>
      <c r="G11" s="14" t="s">
        <v>128</v>
      </c>
      <c r="H11" s="15" t="s">
        <v>134</v>
      </c>
      <c r="I11" s="15">
        <v>46</v>
      </c>
      <c r="J11" s="15">
        <v>1</v>
      </c>
      <c r="K11" s="16">
        <v>4</v>
      </c>
      <c r="L11" s="16">
        <v>17</v>
      </c>
      <c r="M11" s="16">
        <v>1</v>
      </c>
      <c r="N11" s="14">
        <f t="shared" si="0"/>
        <v>62.56</v>
      </c>
      <c r="O11" s="17"/>
      <c r="P11" s="74">
        <f>AVERAGE(I11:I13)</f>
        <v>52.666666666666664</v>
      </c>
    </row>
    <row r="12" spans="1:16">
      <c r="A12" s="72"/>
      <c r="B12" s="75"/>
      <c r="C12" s="14" t="s">
        <v>18</v>
      </c>
      <c r="D12" s="14" t="s">
        <v>117</v>
      </c>
      <c r="E12" s="14" t="s">
        <v>19</v>
      </c>
      <c r="F12" s="14" t="s">
        <v>122</v>
      </c>
      <c r="G12" s="14" t="s">
        <v>135</v>
      </c>
      <c r="H12" s="15" t="s">
        <v>121</v>
      </c>
      <c r="I12" s="15">
        <v>29</v>
      </c>
      <c r="J12" s="15">
        <v>1</v>
      </c>
      <c r="K12" s="16">
        <v>3</v>
      </c>
      <c r="L12" s="16">
        <v>14</v>
      </c>
      <c r="M12" s="16">
        <v>1</v>
      </c>
      <c r="N12" s="14">
        <f t="shared" si="0"/>
        <v>38.64</v>
      </c>
      <c r="O12" s="17"/>
      <c r="P12" s="75"/>
    </row>
    <row r="13" spans="1:16">
      <c r="A13" s="73"/>
      <c r="B13" s="76"/>
      <c r="C13" s="14" t="s">
        <v>18</v>
      </c>
      <c r="D13" s="14" t="s">
        <v>117</v>
      </c>
      <c r="E13" s="14" t="s">
        <v>19</v>
      </c>
      <c r="F13" s="14" t="s">
        <v>122</v>
      </c>
      <c r="G13" s="14" t="s">
        <v>136</v>
      </c>
      <c r="H13" s="15" t="s">
        <v>48</v>
      </c>
      <c r="I13" s="15">
        <v>83</v>
      </c>
      <c r="J13" s="15">
        <v>1</v>
      </c>
      <c r="K13" s="16">
        <v>6</v>
      </c>
      <c r="L13" s="16">
        <v>17</v>
      </c>
      <c r="M13" s="16">
        <v>1</v>
      </c>
      <c r="N13" s="14">
        <f t="shared" si="0"/>
        <v>93.84</v>
      </c>
      <c r="O13" s="17"/>
      <c r="P13" s="76"/>
    </row>
    <row r="14" spans="1:16">
      <c r="A14" s="71" t="s">
        <v>137</v>
      </c>
      <c r="B14" s="74">
        <f>SUM(N14:N17)</f>
        <v>202.4</v>
      </c>
      <c r="C14" s="14" t="s">
        <v>18</v>
      </c>
      <c r="D14" s="14" t="s">
        <v>117</v>
      </c>
      <c r="E14" s="14" t="s">
        <v>19</v>
      </c>
      <c r="F14" s="14" t="s">
        <v>122</v>
      </c>
      <c r="G14" s="14" t="s">
        <v>128</v>
      </c>
      <c r="H14" s="15" t="s">
        <v>138</v>
      </c>
      <c r="I14" s="15">
        <v>63</v>
      </c>
      <c r="J14" s="15">
        <v>1</v>
      </c>
      <c r="K14" s="16">
        <v>4</v>
      </c>
      <c r="L14" s="16">
        <v>17</v>
      </c>
      <c r="M14" s="16">
        <v>1</v>
      </c>
      <c r="N14" s="14">
        <f t="shared" si="0"/>
        <v>62.56</v>
      </c>
      <c r="O14" s="17"/>
      <c r="P14" s="74">
        <f>AVERAGE(I14:I17)</f>
        <v>69.5</v>
      </c>
    </row>
    <row r="15" spans="1:16">
      <c r="A15" s="72"/>
      <c r="B15" s="75"/>
      <c r="C15" s="14" t="s">
        <v>18</v>
      </c>
      <c r="D15" s="14" t="s">
        <v>117</v>
      </c>
      <c r="E15" s="14" t="s">
        <v>19</v>
      </c>
      <c r="F15" s="14" t="s">
        <v>122</v>
      </c>
      <c r="G15" s="14" t="s">
        <v>128</v>
      </c>
      <c r="H15" s="15" t="s">
        <v>139</v>
      </c>
      <c r="I15" s="15">
        <v>67</v>
      </c>
      <c r="J15" s="15">
        <v>1</v>
      </c>
      <c r="K15" s="16">
        <v>4</v>
      </c>
      <c r="L15" s="16">
        <v>17</v>
      </c>
      <c r="M15" s="16">
        <v>1</v>
      </c>
      <c r="N15" s="14">
        <f t="shared" si="0"/>
        <v>62.56</v>
      </c>
      <c r="O15" s="17"/>
      <c r="P15" s="75"/>
    </row>
    <row r="16" spans="1:16">
      <c r="A16" s="72"/>
      <c r="B16" s="75"/>
      <c r="C16" s="14" t="s">
        <v>18</v>
      </c>
      <c r="D16" s="14" t="s">
        <v>117</v>
      </c>
      <c r="E16" s="14" t="s">
        <v>19</v>
      </c>
      <c r="F16" s="14" t="s">
        <v>122</v>
      </c>
      <c r="G16" s="14" t="s">
        <v>140</v>
      </c>
      <c r="H16" s="15"/>
      <c r="I16" s="15">
        <v>61</v>
      </c>
      <c r="J16" s="15">
        <v>1</v>
      </c>
      <c r="K16" s="20">
        <v>1</v>
      </c>
      <c r="L16" s="20">
        <v>16</v>
      </c>
      <c r="M16" s="16">
        <v>1</v>
      </c>
      <c r="N16" s="14">
        <f t="shared" si="0"/>
        <v>14.72</v>
      </c>
      <c r="O16" s="17"/>
      <c r="P16" s="75"/>
    </row>
    <row r="17" spans="1:16">
      <c r="A17" s="73"/>
      <c r="B17" s="76"/>
      <c r="C17" s="14" t="s">
        <v>18</v>
      </c>
      <c r="D17" s="14" t="s">
        <v>117</v>
      </c>
      <c r="E17" s="14" t="s">
        <v>19</v>
      </c>
      <c r="F17" s="14" t="s">
        <v>122</v>
      </c>
      <c r="G17" s="14" t="s">
        <v>128</v>
      </c>
      <c r="H17" s="15" t="s">
        <v>56</v>
      </c>
      <c r="I17" s="15">
        <v>87</v>
      </c>
      <c r="J17" s="15">
        <v>1</v>
      </c>
      <c r="K17" s="16">
        <v>4</v>
      </c>
      <c r="L17" s="16">
        <v>17</v>
      </c>
      <c r="M17" s="16">
        <v>1</v>
      </c>
      <c r="N17" s="14">
        <f t="shared" si="0"/>
        <v>62.56</v>
      </c>
      <c r="O17" s="17"/>
      <c r="P17" s="76"/>
    </row>
    <row r="18" spans="1:16">
      <c r="A18" s="71" t="s">
        <v>141</v>
      </c>
      <c r="B18" s="74">
        <f>SUM(N18:N21)</f>
        <v>179.40000000000003</v>
      </c>
      <c r="C18" s="14" t="s">
        <v>18</v>
      </c>
      <c r="D18" s="14" t="s">
        <v>117</v>
      </c>
      <c r="E18" s="14" t="s">
        <v>19</v>
      </c>
      <c r="F18" s="14" t="s">
        <v>122</v>
      </c>
      <c r="G18" s="14" t="s">
        <v>142</v>
      </c>
      <c r="H18" s="15" t="s">
        <v>143</v>
      </c>
      <c r="I18" s="15">
        <v>70</v>
      </c>
      <c r="J18" s="15">
        <v>1</v>
      </c>
      <c r="K18" s="16">
        <v>3</v>
      </c>
      <c r="L18" s="16">
        <v>17</v>
      </c>
      <c r="M18" s="16">
        <v>1</v>
      </c>
      <c r="N18" s="14">
        <f t="shared" si="0"/>
        <v>46.92</v>
      </c>
      <c r="O18" s="17"/>
      <c r="P18" s="74">
        <f>AVERAGE(I18:I21)</f>
        <v>65.5</v>
      </c>
    </row>
    <row r="19" spans="1:16">
      <c r="A19" s="72"/>
      <c r="B19" s="75"/>
      <c r="C19" s="14" t="s">
        <v>18</v>
      </c>
      <c r="D19" s="14" t="s">
        <v>117</v>
      </c>
      <c r="E19" s="14" t="s">
        <v>19</v>
      </c>
      <c r="F19" s="14" t="s">
        <v>122</v>
      </c>
      <c r="G19" s="14" t="s">
        <v>144</v>
      </c>
      <c r="H19" s="15" t="s">
        <v>121</v>
      </c>
      <c r="I19" s="15">
        <v>52</v>
      </c>
      <c r="J19" s="15">
        <v>1</v>
      </c>
      <c r="K19" s="16">
        <v>3</v>
      </c>
      <c r="L19" s="16">
        <v>14</v>
      </c>
      <c r="M19" s="16">
        <v>1</v>
      </c>
      <c r="N19" s="14">
        <f t="shared" si="0"/>
        <v>38.64</v>
      </c>
      <c r="O19" s="17"/>
      <c r="P19" s="75"/>
    </row>
    <row r="20" spans="1:16">
      <c r="A20" s="72"/>
      <c r="B20" s="75"/>
      <c r="C20" s="14" t="s">
        <v>18</v>
      </c>
      <c r="D20" s="14" t="s">
        <v>117</v>
      </c>
      <c r="E20" s="14" t="s">
        <v>19</v>
      </c>
      <c r="F20" s="14" t="s">
        <v>122</v>
      </c>
      <c r="G20" s="14" t="s">
        <v>142</v>
      </c>
      <c r="H20" s="15" t="s">
        <v>60</v>
      </c>
      <c r="I20" s="15">
        <v>67</v>
      </c>
      <c r="J20" s="15">
        <v>1</v>
      </c>
      <c r="K20" s="16">
        <v>3</v>
      </c>
      <c r="L20" s="16">
        <v>17</v>
      </c>
      <c r="M20" s="16">
        <v>1</v>
      </c>
      <c r="N20" s="14">
        <f t="shared" si="0"/>
        <v>46.92</v>
      </c>
      <c r="O20" s="17"/>
      <c r="P20" s="75"/>
    </row>
    <row r="21" spans="1:16">
      <c r="A21" s="73"/>
      <c r="B21" s="76"/>
      <c r="C21" s="14" t="s">
        <v>18</v>
      </c>
      <c r="D21" s="14" t="s">
        <v>117</v>
      </c>
      <c r="E21" s="14" t="s">
        <v>19</v>
      </c>
      <c r="F21" s="14" t="s">
        <v>122</v>
      </c>
      <c r="G21" s="14" t="s">
        <v>142</v>
      </c>
      <c r="H21" s="15" t="s">
        <v>145</v>
      </c>
      <c r="I21" s="15">
        <v>73</v>
      </c>
      <c r="J21" s="15">
        <v>1</v>
      </c>
      <c r="K21" s="16">
        <v>3</v>
      </c>
      <c r="L21" s="16">
        <v>17</v>
      </c>
      <c r="M21" s="16">
        <v>1</v>
      </c>
      <c r="N21" s="14">
        <f t="shared" si="0"/>
        <v>46.92</v>
      </c>
      <c r="O21" s="17"/>
      <c r="P21" s="76"/>
    </row>
    <row r="22" spans="1:16">
      <c r="A22" s="71" t="s">
        <v>31</v>
      </c>
      <c r="B22" s="74">
        <f>SUM(N22:N25)</f>
        <v>110.4</v>
      </c>
      <c r="C22" s="14" t="s">
        <v>18</v>
      </c>
      <c r="D22" s="14" t="s">
        <v>117</v>
      </c>
      <c r="E22" s="14" t="s">
        <v>19</v>
      </c>
      <c r="F22" s="14" t="s">
        <v>122</v>
      </c>
      <c r="G22" s="14" t="s">
        <v>119</v>
      </c>
      <c r="H22" s="15" t="s">
        <v>149</v>
      </c>
      <c r="I22" s="15">
        <v>63</v>
      </c>
      <c r="J22" s="15">
        <v>1</v>
      </c>
      <c r="K22" s="16">
        <v>2</v>
      </c>
      <c r="L22" s="20">
        <v>12</v>
      </c>
      <c r="M22" s="16">
        <v>1</v>
      </c>
      <c r="N22" s="14">
        <f t="shared" si="0"/>
        <v>22.080000000000002</v>
      </c>
      <c r="O22" s="17"/>
      <c r="P22" s="74">
        <f>AVERAGE(I22:I25)</f>
        <v>72.25</v>
      </c>
    </row>
    <row r="23" spans="1:16">
      <c r="A23" s="72"/>
      <c r="B23" s="75"/>
      <c r="C23" s="14" t="s">
        <v>18</v>
      </c>
      <c r="D23" s="14" t="s">
        <v>117</v>
      </c>
      <c r="E23" s="14" t="s">
        <v>19</v>
      </c>
      <c r="F23" s="14" t="s">
        <v>122</v>
      </c>
      <c r="G23" s="14" t="s">
        <v>119</v>
      </c>
      <c r="H23" s="15" t="s">
        <v>150</v>
      </c>
      <c r="I23" s="15">
        <v>83</v>
      </c>
      <c r="J23" s="15">
        <v>1</v>
      </c>
      <c r="K23" s="16">
        <v>2</v>
      </c>
      <c r="L23" s="20">
        <v>12</v>
      </c>
      <c r="M23" s="16">
        <v>1</v>
      </c>
      <c r="N23" s="14">
        <f t="shared" si="0"/>
        <v>22.080000000000002</v>
      </c>
      <c r="O23" s="17"/>
      <c r="P23" s="75"/>
    </row>
    <row r="24" spans="1:16">
      <c r="A24" s="72"/>
      <c r="B24" s="75"/>
      <c r="C24" s="14" t="s">
        <v>18</v>
      </c>
      <c r="D24" s="14" t="s">
        <v>117</v>
      </c>
      <c r="E24" s="14" t="s">
        <v>19</v>
      </c>
      <c r="F24" s="14" t="s">
        <v>122</v>
      </c>
      <c r="G24" s="14" t="s">
        <v>33</v>
      </c>
      <c r="H24" s="15" t="s">
        <v>40</v>
      </c>
      <c r="I24" s="15">
        <v>75</v>
      </c>
      <c r="J24" s="15">
        <v>1</v>
      </c>
      <c r="K24" s="16">
        <v>3</v>
      </c>
      <c r="L24" s="20">
        <v>12</v>
      </c>
      <c r="M24" s="16">
        <v>1</v>
      </c>
      <c r="N24" s="14">
        <f t="shared" si="0"/>
        <v>33.120000000000005</v>
      </c>
      <c r="O24" s="17"/>
      <c r="P24" s="75"/>
    </row>
    <row r="25" spans="1:16">
      <c r="A25" s="73"/>
      <c r="B25" s="76"/>
      <c r="C25" s="14" t="s">
        <v>18</v>
      </c>
      <c r="D25" s="14" t="s">
        <v>117</v>
      </c>
      <c r="E25" s="14" t="s">
        <v>19</v>
      </c>
      <c r="F25" s="14" t="s">
        <v>122</v>
      </c>
      <c r="G25" s="14" t="s">
        <v>33</v>
      </c>
      <c r="H25" s="15" t="s">
        <v>151</v>
      </c>
      <c r="I25" s="15">
        <v>68</v>
      </c>
      <c r="J25" s="15">
        <v>1</v>
      </c>
      <c r="K25" s="16">
        <v>3</v>
      </c>
      <c r="L25" s="20">
        <v>12</v>
      </c>
      <c r="M25" s="16">
        <v>1</v>
      </c>
      <c r="N25" s="14">
        <f t="shared" si="0"/>
        <v>33.120000000000005</v>
      </c>
      <c r="O25" s="17"/>
      <c r="P25" s="76"/>
    </row>
    <row r="26" spans="1:16">
      <c r="A26" s="71" t="s">
        <v>38</v>
      </c>
      <c r="B26" s="74">
        <f>SUM(N26:N28)</f>
        <v>187.68</v>
      </c>
      <c r="C26" s="14" t="s">
        <v>18</v>
      </c>
      <c r="D26" s="14" t="s">
        <v>117</v>
      </c>
      <c r="E26" s="14" t="s">
        <v>19</v>
      </c>
      <c r="F26" s="14" t="s">
        <v>122</v>
      </c>
      <c r="G26" s="14" t="s">
        <v>128</v>
      </c>
      <c r="H26" s="15" t="s">
        <v>152</v>
      </c>
      <c r="I26" s="15">
        <v>55</v>
      </c>
      <c r="J26" s="15">
        <v>1</v>
      </c>
      <c r="K26" s="16">
        <v>4</v>
      </c>
      <c r="L26" s="16">
        <v>17</v>
      </c>
      <c r="M26" s="16">
        <v>1</v>
      </c>
      <c r="N26" s="14">
        <f t="shared" si="0"/>
        <v>62.56</v>
      </c>
      <c r="O26" s="17"/>
      <c r="P26" s="74">
        <f>AVERAGE(I26:I28)</f>
        <v>71.333333333333329</v>
      </c>
    </row>
    <row r="27" spans="1:16">
      <c r="A27" s="72"/>
      <c r="B27" s="75"/>
      <c r="C27" s="14" t="s">
        <v>18</v>
      </c>
      <c r="D27" s="14" t="s">
        <v>117</v>
      </c>
      <c r="E27" s="14" t="s">
        <v>19</v>
      </c>
      <c r="F27" s="14" t="s">
        <v>122</v>
      </c>
      <c r="G27" s="14" t="s">
        <v>136</v>
      </c>
      <c r="H27" s="15" t="s">
        <v>42</v>
      </c>
      <c r="I27" s="15">
        <v>86</v>
      </c>
      <c r="J27" s="15">
        <v>1</v>
      </c>
      <c r="K27" s="16">
        <v>6</v>
      </c>
      <c r="L27" s="16">
        <v>17</v>
      </c>
      <c r="M27" s="16">
        <v>1</v>
      </c>
      <c r="N27" s="14">
        <f t="shared" si="0"/>
        <v>93.84</v>
      </c>
      <c r="O27" s="17"/>
      <c r="P27" s="75"/>
    </row>
    <row r="28" spans="1:16">
      <c r="A28" s="73"/>
      <c r="B28" s="76"/>
      <c r="C28" s="14" t="s">
        <v>18</v>
      </c>
      <c r="D28" s="14" t="s">
        <v>117</v>
      </c>
      <c r="E28" s="14" t="s">
        <v>19</v>
      </c>
      <c r="F28" s="14" t="s">
        <v>122</v>
      </c>
      <c r="G28" s="14" t="s">
        <v>119</v>
      </c>
      <c r="H28" s="15" t="s">
        <v>153</v>
      </c>
      <c r="I28" s="15">
        <v>73</v>
      </c>
      <c r="J28" s="15">
        <v>1</v>
      </c>
      <c r="K28" s="16">
        <v>2</v>
      </c>
      <c r="L28" s="16">
        <v>17</v>
      </c>
      <c r="M28" s="16">
        <v>1</v>
      </c>
      <c r="N28" s="14">
        <f t="shared" si="0"/>
        <v>31.28</v>
      </c>
      <c r="O28" s="17"/>
      <c r="P28" s="76"/>
    </row>
    <row r="29" spans="1:16">
      <c r="A29" s="71" t="s">
        <v>43</v>
      </c>
      <c r="B29" s="74">
        <f>SUM(N29:N31)</f>
        <v>189.88800000000001</v>
      </c>
      <c r="C29" s="14" t="s">
        <v>18</v>
      </c>
      <c r="D29" s="14" t="s">
        <v>117</v>
      </c>
      <c r="E29" s="14" t="s">
        <v>19</v>
      </c>
      <c r="F29" s="14" t="s">
        <v>122</v>
      </c>
      <c r="G29" s="14" t="s">
        <v>136</v>
      </c>
      <c r="H29" s="15" t="s">
        <v>45</v>
      </c>
      <c r="I29" s="15">
        <v>84</v>
      </c>
      <c r="J29" s="15">
        <v>1</v>
      </c>
      <c r="K29" s="16">
        <v>6</v>
      </c>
      <c r="L29" s="16">
        <v>17</v>
      </c>
      <c r="M29" s="16">
        <v>1</v>
      </c>
      <c r="N29" s="14">
        <f t="shared" si="0"/>
        <v>93.84</v>
      </c>
      <c r="O29" s="22"/>
      <c r="P29" s="74">
        <f>AVERAGE(I29:I31)</f>
        <v>77</v>
      </c>
    </row>
    <row r="30" spans="1:16">
      <c r="A30" s="72"/>
      <c r="B30" s="75"/>
      <c r="C30" s="14" t="s">
        <v>18</v>
      </c>
      <c r="D30" s="14" t="s">
        <v>117</v>
      </c>
      <c r="E30" s="14" t="s">
        <v>19</v>
      </c>
      <c r="F30" s="14" t="s">
        <v>122</v>
      </c>
      <c r="G30" s="14" t="s">
        <v>128</v>
      </c>
      <c r="H30" s="15" t="s">
        <v>44</v>
      </c>
      <c r="I30" s="15">
        <v>86</v>
      </c>
      <c r="J30" s="15">
        <v>1</v>
      </c>
      <c r="K30" s="16">
        <v>4</v>
      </c>
      <c r="L30" s="16">
        <v>17</v>
      </c>
      <c r="M30" s="20">
        <v>1.3</v>
      </c>
      <c r="N30" s="14">
        <f t="shared" si="0"/>
        <v>81.328000000000003</v>
      </c>
      <c r="O30" s="22" t="s">
        <v>262</v>
      </c>
      <c r="P30" s="75"/>
    </row>
    <row r="31" spans="1:16">
      <c r="A31" s="73"/>
      <c r="B31" s="76"/>
      <c r="C31" s="14" t="s">
        <v>18</v>
      </c>
      <c r="D31" s="14" t="s">
        <v>117</v>
      </c>
      <c r="E31" s="14" t="s">
        <v>19</v>
      </c>
      <c r="F31" s="14" t="s">
        <v>122</v>
      </c>
      <c r="G31" s="14" t="s">
        <v>140</v>
      </c>
      <c r="H31" s="15" t="s">
        <v>154</v>
      </c>
      <c r="I31" s="15">
        <v>61</v>
      </c>
      <c r="J31" s="15">
        <v>1</v>
      </c>
      <c r="K31" s="20">
        <v>1</v>
      </c>
      <c r="L31" s="20">
        <v>16</v>
      </c>
      <c r="M31" s="16">
        <v>1</v>
      </c>
      <c r="N31" s="14">
        <f t="shared" si="0"/>
        <v>14.72</v>
      </c>
      <c r="O31" s="17"/>
      <c r="P31" s="76"/>
    </row>
    <row r="32" spans="1:16">
      <c r="A32" s="71" t="s">
        <v>50</v>
      </c>
      <c r="B32" s="74">
        <f>SUM(N32:N35)</f>
        <v>187.68</v>
      </c>
      <c r="C32" s="14" t="s">
        <v>156</v>
      </c>
      <c r="D32" s="14" t="s">
        <v>117</v>
      </c>
      <c r="E32" s="14" t="s">
        <v>157</v>
      </c>
      <c r="F32" s="14" t="s">
        <v>122</v>
      </c>
      <c r="G32" s="14" t="s">
        <v>119</v>
      </c>
      <c r="H32" s="15" t="s">
        <v>51</v>
      </c>
      <c r="I32" s="15">
        <v>96</v>
      </c>
      <c r="J32" s="15">
        <v>1</v>
      </c>
      <c r="K32" s="16">
        <v>2</v>
      </c>
      <c r="L32" s="16">
        <v>17</v>
      </c>
      <c r="M32" s="16">
        <v>1</v>
      </c>
      <c r="N32" s="14">
        <f t="shared" si="0"/>
        <v>31.28</v>
      </c>
      <c r="O32" s="17"/>
      <c r="P32" s="74">
        <f>AVERAGE(I32:I35)</f>
        <v>73.5</v>
      </c>
    </row>
    <row r="33" spans="1:16">
      <c r="A33" s="72"/>
      <c r="B33" s="75"/>
      <c r="C33" s="14" t="s">
        <v>156</v>
      </c>
      <c r="D33" s="14" t="s">
        <v>117</v>
      </c>
      <c r="E33" s="14" t="s">
        <v>157</v>
      </c>
      <c r="F33" s="14" t="s">
        <v>122</v>
      </c>
      <c r="G33" s="14" t="s">
        <v>119</v>
      </c>
      <c r="H33" s="15" t="s">
        <v>52</v>
      </c>
      <c r="I33" s="15">
        <v>81</v>
      </c>
      <c r="J33" s="15">
        <v>1</v>
      </c>
      <c r="K33" s="16">
        <v>2</v>
      </c>
      <c r="L33" s="16">
        <v>17</v>
      </c>
      <c r="M33" s="16">
        <v>1</v>
      </c>
      <c r="N33" s="14">
        <f t="shared" si="0"/>
        <v>31.28</v>
      </c>
      <c r="O33" s="17"/>
      <c r="P33" s="75"/>
    </row>
    <row r="34" spans="1:16">
      <c r="A34" s="72"/>
      <c r="B34" s="75"/>
      <c r="C34" s="14" t="s">
        <v>156</v>
      </c>
      <c r="D34" s="14" t="s">
        <v>117</v>
      </c>
      <c r="E34" s="14" t="s">
        <v>157</v>
      </c>
      <c r="F34" s="14" t="s">
        <v>122</v>
      </c>
      <c r="G34" s="14" t="s">
        <v>128</v>
      </c>
      <c r="H34" s="15" t="s">
        <v>158</v>
      </c>
      <c r="I34" s="15">
        <v>62</v>
      </c>
      <c r="J34" s="15">
        <v>1</v>
      </c>
      <c r="K34" s="16">
        <v>4</v>
      </c>
      <c r="L34" s="16">
        <v>17</v>
      </c>
      <c r="M34" s="16">
        <v>1</v>
      </c>
      <c r="N34" s="14">
        <f t="shared" si="0"/>
        <v>62.56</v>
      </c>
      <c r="O34" s="17"/>
      <c r="P34" s="75"/>
    </row>
    <row r="35" spans="1:16">
      <c r="A35" s="73"/>
      <c r="B35" s="76"/>
      <c r="C35" s="14" t="s">
        <v>156</v>
      </c>
      <c r="D35" s="14" t="s">
        <v>117</v>
      </c>
      <c r="E35" s="14" t="s">
        <v>157</v>
      </c>
      <c r="F35" s="14" t="s">
        <v>122</v>
      </c>
      <c r="G35" s="14" t="s">
        <v>128</v>
      </c>
      <c r="H35" s="15" t="s">
        <v>159</v>
      </c>
      <c r="I35" s="15">
        <v>55</v>
      </c>
      <c r="J35" s="15">
        <v>1</v>
      </c>
      <c r="K35" s="16">
        <v>4</v>
      </c>
      <c r="L35" s="16">
        <v>17</v>
      </c>
      <c r="M35" s="16">
        <v>1</v>
      </c>
      <c r="N35" s="14">
        <f t="shared" si="0"/>
        <v>62.56</v>
      </c>
      <c r="O35" s="17"/>
      <c r="P35" s="76"/>
    </row>
    <row r="36" spans="1:16">
      <c r="A36" s="71" t="s">
        <v>53</v>
      </c>
      <c r="B36" s="74">
        <f>SUM(N36:N38)</f>
        <v>139.196</v>
      </c>
      <c r="C36" s="14" t="s">
        <v>156</v>
      </c>
      <c r="D36" s="14" t="s">
        <v>117</v>
      </c>
      <c r="E36" s="14" t="s">
        <v>157</v>
      </c>
      <c r="F36" s="14" t="s">
        <v>122</v>
      </c>
      <c r="G36" s="14" t="s">
        <v>142</v>
      </c>
      <c r="H36" s="15" t="s">
        <v>160</v>
      </c>
      <c r="I36" s="15">
        <v>68</v>
      </c>
      <c r="J36" s="15">
        <v>1</v>
      </c>
      <c r="K36" s="16">
        <v>3</v>
      </c>
      <c r="L36" s="16">
        <v>17</v>
      </c>
      <c r="M36" s="20">
        <v>1.3</v>
      </c>
      <c r="N36" s="14">
        <f t="shared" si="0"/>
        <v>60.996000000000002</v>
      </c>
      <c r="O36" s="22" t="s">
        <v>263</v>
      </c>
      <c r="P36" s="74">
        <f>AVERAGE(I36:I38)</f>
        <v>71.333333333333329</v>
      </c>
    </row>
    <row r="37" spans="1:16">
      <c r="A37" s="72"/>
      <c r="B37" s="75"/>
      <c r="C37" s="14" t="s">
        <v>156</v>
      </c>
      <c r="D37" s="14" t="s">
        <v>117</v>
      </c>
      <c r="E37" s="14" t="s">
        <v>157</v>
      </c>
      <c r="F37" s="14" t="s">
        <v>122</v>
      </c>
      <c r="G37" s="14" t="s">
        <v>142</v>
      </c>
      <c r="H37" s="15" t="s">
        <v>161</v>
      </c>
      <c r="I37" s="15">
        <v>56</v>
      </c>
      <c r="J37" s="15">
        <v>1</v>
      </c>
      <c r="K37" s="16">
        <v>3</v>
      </c>
      <c r="L37" s="16">
        <v>17</v>
      </c>
      <c r="M37" s="16">
        <v>1</v>
      </c>
      <c r="N37" s="14">
        <f t="shared" si="0"/>
        <v>46.92</v>
      </c>
      <c r="O37" s="17"/>
      <c r="P37" s="75"/>
    </row>
    <row r="38" spans="1:16">
      <c r="A38" s="73"/>
      <c r="B38" s="76"/>
      <c r="C38" s="14" t="s">
        <v>156</v>
      </c>
      <c r="D38" s="14" t="s">
        <v>117</v>
      </c>
      <c r="E38" s="14" t="s">
        <v>157</v>
      </c>
      <c r="F38" s="14" t="s">
        <v>122</v>
      </c>
      <c r="G38" s="14" t="s">
        <v>119</v>
      </c>
      <c r="H38" s="15" t="s">
        <v>54</v>
      </c>
      <c r="I38" s="15">
        <v>90</v>
      </c>
      <c r="J38" s="15">
        <v>1</v>
      </c>
      <c r="K38" s="16">
        <v>2</v>
      </c>
      <c r="L38" s="16">
        <v>17</v>
      </c>
      <c r="M38" s="16">
        <v>1</v>
      </c>
      <c r="N38" s="14">
        <f t="shared" si="0"/>
        <v>31.28</v>
      </c>
      <c r="O38" s="17"/>
      <c r="P38" s="76"/>
    </row>
    <row r="39" spans="1:16">
      <c r="A39" s="71" t="s">
        <v>59</v>
      </c>
      <c r="B39" s="74">
        <f>SUM(N39:N43)</f>
        <v>191.16000000000003</v>
      </c>
      <c r="C39" s="14" t="s">
        <v>156</v>
      </c>
      <c r="D39" s="14" t="s">
        <v>162</v>
      </c>
      <c r="E39" s="14" t="s">
        <v>163</v>
      </c>
      <c r="F39" s="14" t="s">
        <v>164</v>
      </c>
      <c r="G39" s="14" t="s">
        <v>61</v>
      </c>
      <c r="H39" s="15" t="s">
        <v>165</v>
      </c>
      <c r="I39" s="15">
        <v>19</v>
      </c>
      <c r="J39" s="15">
        <v>1</v>
      </c>
      <c r="K39" s="16">
        <v>3</v>
      </c>
      <c r="L39" s="16">
        <v>12</v>
      </c>
      <c r="M39" s="16">
        <v>1</v>
      </c>
      <c r="N39" s="14">
        <f t="shared" si="0"/>
        <v>25.199999999999996</v>
      </c>
      <c r="O39" s="17"/>
      <c r="P39" s="74">
        <f>AVERAGE(I39:I43)</f>
        <v>48.6</v>
      </c>
    </row>
    <row r="40" spans="1:16">
      <c r="A40" s="72"/>
      <c r="B40" s="75"/>
      <c r="C40" s="14" t="s">
        <v>156</v>
      </c>
      <c r="D40" s="14" t="s">
        <v>117</v>
      </c>
      <c r="E40" s="14" t="s">
        <v>163</v>
      </c>
      <c r="F40" s="14" t="s">
        <v>164</v>
      </c>
      <c r="G40" s="14" t="s">
        <v>61</v>
      </c>
      <c r="H40" s="15" t="s">
        <v>166</v>
      </c>
      <c r="I40" s="15">
        <v>22</v>
      </c>
      <c r="J40" s="15">
        <v>1</v>
      </c>
      <c r="K40" s="16">
        <v>3</v>
      </c>
      <c r="L40" s="16">
        <v>12</v>
      </c>
      <c r="M40" s="16">
        <v>1</v>
      </c>
      <c r="N40" s="14">
        <f t="shared" si="0"/>
        <v>25.199999999999996</v>
      </c>
      <c r="O40" s="17"/>
      <c r="P40" s="75"/>
    </row>
    <row r="41" spans="1:16">
      <c r="A41" s="72"/>
      <c r="B41" s="75"/>
      <c r="C41" s="14" t="s">
        <v>156</v>
      </c>
      <c r="D41" s="14" t="s">
        <v>117</v>
      </c>
      <c r="E41" s="14" t="s">
        <v>163</v>
      </c>
      <c r="F41" s="14" t="s">
        <v>167</v>
      </c>
      <c r="G41" s="14" t="s">
        <v>66</v>
      </c>
      <c r="H41" s="15" t="s">
        <v>48</v>
      </c>
      <c r="I41" s="15">
        <v>70</v>
      </c>
      <c r="J41" s="15">
        <v>1</v>
      </c>
      <c r="K41" s="16">
        <v>3</v>
      </c>
      <c r="L41" s="16">
        <v>17</v>
      </c>
      <c r="M41" s="16">
        <v>1</v>
      </c>
      <c r="N41" s="14">
        <f t="shared" si="0"/>
        <v>46.92</v>
      </c>
      <c r="O41" s="17"/>
      <c r="P41" s="75"/>
    </row>
    <row r="42" spans="1:16">
      <c r="A42" s="72"/>
      <c r="B42" s="75"/>
      <c r="C42" s="14" t="s">
        <v>156</v>
      </c>
      <c r="D42" s="14" t="s">
        <v>117</v>
      </c>
      <c r="E42" s="14" t="s">
        <v>163</v>
      </c>
      <c r="F42" s="14" t="s">
        <v>167</v>
      </c>
      <c r="G42" s="14" t="s">
        <v>66</v>
      </c>
      <c r="H42" s="15" t="s">
        <v>168</v>
      </c>
      <c r="I42" s="15">
        <v>55</v>
      </c>
      <c r="J42" s="15">
        <v>1</v>
      </c>
      <c r="K42" s="16">
        <v>3</v>
      </c>
      <c r="L42" s="16">
        <v>17</v>
      </c>
      <c r="M42" s="16">
        <v>1</v>
      </c>
      <c r="N42" s="14">
        <f t="shared" si="0"/>
        <v>46.92</v>
      </c>
      <c r="O42" s="17"/>
      <c r="P42" s="75"/>
    </row>
    <row r="43" spans="1:16">
      <c r="A43" s="73"/>
      <c r="B43" s="76"/>
      <c r="C43" s="14" t="s">
        <v>156</v>
      </c>
      <c r="D43" s="14" t="s">
        <v>117</v>
      </c>
      <c r="E43" s="14" t="s">
        <v>163</v>
      </c>
      <c r="F43" s="14" t="s">
        <v>122</v>
      </c>
      <c r="G43" s="14" t="s">
        <v>66</v>
      </c>
      <c r="H43" s="15" t="s">
        <v>56</v>
      </c>
      <c r="I43" s="15">
        <v>77</v>
      </c>
      <c r="J43" s="15">
        <v>1</v>
      </c>
      <c r="K43" s="16">
        <v>3</v>
      </c>
      <c r="L43" s="16">
        <v>17</v>
      </c>
      <c r="M43" s="16">
        <v>1</v>
      </c>
      <c r="N43" s="14">
        <f t="shared" si="0"/>
        <v>46.92</v>
      </c>
      <c r="O43" s="17"/>
      <c r="P43" s="76"/>
    </row>
    <row r="44" spans="1:16">
      <c r="A44" s="71" t="s">
        <v>65</v>
      </c>
      <c r="B44" s="74">
        <f>SUM(N44:N47)</f>
        <v>179.39999999999998</v>
      </c>
      <c r="C44" s="14" t="s">
        <v>156</v>
      </c>
      <c r="D44" s="14" t="s">
        <v>117</v>
      </c>
      <c r="E44" s="14" t="s">
        <v>163</v>
      </c>
      <c r="F44" s="14" t="s">
        <v>122</v>
      </c>
      <c r="G44" s="14" t="s">
        <v>58</v>
      </c>
      <c r="H44" s="15" t="s">
        <v>55</v>
      </c>
      <c r="I44" s="15">
        <v>73</v>
      </c>
      <c r="J44" s="15">
        <v>1</v>
      </c>
      <c r="K44" s="16">
        <v>3</v>
      </c>
      <c r="L44" s="16">
        <v>17</v>
      </c>
      <c r="M44" s="16">
        <v>1</v>
      </c>
      <c r="N44" s="14">
        <f t="shared" si="0"/>
        <v>46.92</v>
      </c>
      <c r="O44" s="17"/>
      <c r="P44" s="74">
        <f>AVERAGE(I44:I47)</f>
        <v>71</v>
      </c>
    </row>
    <row r="45" spans="1:16">
      <c r="A45" s="72"/>
      <c r="B45" s="75"/>
      <c r="C45" s="14" t="s">
        <v>156</v>
      </c>
      <c r="D45" s="14" t="s">
        <v>117</v>
      </c>
      <c r="E45" s="14" t="s">
        <v>163</v>
      </c>
      <c r="F45" s="14" t="s">
        <v>122</v>
      </c>
      <c r="G45" s="14" t="s">
        <v>66</v>
      </c>
      <c r="H45" s="15" t="s">
        <v>44</v>
      </c>
      <c r="I45" s="15">
        <v>85</v>
      </c>
      <c r="J45" s="15">
        <v>1</v>
      </c>
      <c r="K45" s="16">
        <v>3</v>
      </c>
      <c r="L45" s="16">
        <v>17</v>
      </c>
      <c r="M45" s="16">
        <v>1</v>
      </c>
      <c r="N45" s="14">
        <f t="shared" si="0"/>
        <v>46.92</v>
      </c>
      <c r="O45" s="17"/>
      <c r="P45" s="75"/>
    </row>
    <row r="46" spans="1:16">
      <c r="A46" s="72"/>
      <c r="B46" s="75"/>
      <c r="C46" s="14" t="s">
        <v>156</v>
      </c>
      <c r="D46" s="14" t="s">
        <v>117</v>
      </c>
      <c r="E46" s="14" t="s">
        <v>163</v>
      </c>
      <c r="F46" s="14" t="s">
        <v>122</v>
      </c>
      <c r="G46" s="14" t="s">
        <v>58</v>
      </c>
      <c r="H46" s="15" t="s">
        <v>67</v>
      </c>
      <c r="I46" s="15">
        <v>38</v>
      </c>
      <c r="J46" s="15">
        <v>1</v>
      </c>
      <c r="K46" s="16">
        <v>3</v>
      </c>
      <c r="L46" s="16">
        <v>17</v>
      </c>
      <c r="M46" s="16">
        <v>1</v>
      </c>
      <c r="N46" s="14">
        <f t="shared" si="0"/>
        <v>46.92</v>
      </c>
      <c r="O46" s="17"/>
      <c r="P46" s="75"/>
    </row>
    <row r="47" spans="1:16">
      <c r="A47" s="73"/>
      <c r="B47" s="76"/>
      <c r="C47" s="14" t="s">
        <v>156</v>
      </c>
      <c r="D47" s="14" t="s">
        <v>117</v>
      </c>
      <c r="E47" s="14" t="s">
        <v>163</v>
      </c>
      <c r="F47" s="14" t="s">
        <v>122</v>
      </c>
      <c r="G47" s="14" t="s">
        <v>58</v>
      </c>
      <c r="H47" s="15" t="s">
        <v>121</v>
      </c>
      <c r="I47" s="15">
        <v>88</v>
      </c>
      <c r="J47" s="15">
        <v>1</v>
      </c>
      <c r="K47" s="16">
        <v>3</v>
      </c>
      <c r="L47" s="16">
        <v>14</v>
      </c>
      <c r="M47" s="16">
        <v>1</v>
      </c>
      <c r="N47" s="14">
        <f t="shared" si="0"/>
        <v>38.64</v>
      </c>
      <c r="O47" s="17"/>
      <c r="P47" s="76"/>
    </row>
    <row r="48" spans="1:16">
      <c r="A48" s="71" t="s">
        <v>70</v>
      </c>
      <c r="B48" s="74">
        <f>SUM(N48:N51)</f>
        <v>188.78399999999999</v>
      </c>
      <c r="C48" s="14" t="s">
        <v>156</v>
      </c>
      <c r="D48" s="14" t="s">
        <v>117</v>
      </c>
      <c r="E48" s="14" t="s">
        <v>163</v>
      </c>
      <c r="F48" s="14" t="s">
        <v>122</v>
      </c>
      <c r="G48" s="14" t="s">
        <v>169</v>
      </c>
      <c r="H48" s="15" t="s">
        <v>170</v>
      </c>
      <c r="I48" s="15">
        <v>72</v>
      </c>
      <c r="J48" s="15">
        <v>1</v>
      </c>
      <c r="K48" s="16">
        <v>3</v>
      </c>
      <c r="L48" s="16">
        <v>17</v>
      </c>
      <c r="M48" s="16">
        <v>1</v>
      </c>
      <c r="N48" s="14">
        <f t="shared" si="0"/>
        <v>46.92</v>
      </c>
      <c r="O48" s="17"/>
      <c r="P48" s="74">
        <f>AVERAGE(I48:I51)</f>
        <v>60</v>
      </c>
    </row>
    <row r="49" spans="1:16">
      <c r="A49" s="72"/>
      <c r="B49" s="75"/>
      <c r="C49" s="14" t="s">
        <v>156</v>
      </c>
      <c r="D49" s="14" t="s">
        <v>117</v>
      </c>
      <c r="E49" s="14" t="s">
        <v>163</v>
      </c>
      <c r="F49" s="14" t="s">
        <v>122</v>
      </c>
      <c r="G49" s="14" t="s">
        <v>66</v>
      </c>
      <c r="H49" s="15" t="s">
        <v>139</v>
      </c>
      <c r="I49" s="15">
        <v>63</v>
      </c>
      <c r="J49" s="15">
        <v>1</v>
      </c>
      <c r="K49" s="16">
        <v>3</v>
      </c>
      <c r="L49" s="16">
        <v>17</v>
      </c>
      <c r="M49" s="20">
        <v>1.2</v>
      </c>
      <c r="N49" s="14">
        <f t="shared" si="0"/>
        <v>56.304000000000002</v>
      </c>
      <c r="O49" s="22" t="s">
        <v>188</v>
      </c>
      <c r="P49" s="75"/>
    </row>
    <row r="50" spans="1:16">
      <c r="A50" s="72"/>
      <c r="B50" s="75"/>
      <c r="C50" s="14" t="s">
        <v>156</v>
      </c>
      <c r="D50" s="14" t="s">
        <v>117</v>
      </c>
      <c r="E50" s="14" t="s">
        <v>163</v>
      </c>
      <c r="F50" s="14" t="s">
        <v>122</v>
      </c>
      <c r="G50" s="14" t="s">
        <v>58</v>
      </c>
      <c r="H50" s="15" t="s">
        <v>121</v>
      </c>
      <c r="I50" s="15">
        <v>50</v>
      </c>
      <c r="J50" s="15">
        <v>1</v>
      </c>
      <c r="K50" s="16">
        <v>3</v>
      </c>
      <c r="L50" s="16">
        <v>14</v>
      </c>
      <c r="M50" s="16">
        <v>1</v>
      </c>
      <c r="N50" s="14">
        <f t="shared" si="0"/>
        <v>38.64</v>
      </c>
      <c r="O50" s="17"/>
      <c r="P50" s="75"/>
    </row>
    <row r="51" spans="1:16">
      <c r="A51" s="73"/>
      <c r="B51" s="76"/>
      <c r="C51" s="14" t="s">
        <v>156</v>
      </c>
      <c r="D51" s="14" t="s">
        <v>117</v>
      </c>
      <c r="E51" s="14" t="s">
        <v>163</v>
      </c>
      <c r="F51" s="14" t="s">
        <v>122</v>
      </c>
      <c r="G51" s="14" t="s">
        <v>66</v>
      </c>
      <c r="H51" s="15" t="s">
        <v>152</v>
      </c>
      <c r="I51" s="15">
        <v>55</v>
      </c>
      <c r="J51" s="15">
        <v>1</v>
      </c>
      <c r="K51" s="16">
        <v>3</v>
      </c>
      <c r="L51" s="16">
        <v>17</v>
      </c>
      <c r="M51" s="16">
        <v>1</v>
      </c>
      <c r="N51" s="14">
        <f t="shared" si="0"/>
        <v>46.92</v>
      </c>
      <c r="O51" s="17"/>
      <c r="P51" s="76"/>
    </row>
    <row r="52" spans="1:16">
      <c r="A52" s="18" t="s">
        <v>131</v>
      </c>
      <c r="B52" s="19">
        <f>N52</f>
        <v>62.56</v>
      </c>
      <c r="C52" s="14" t="s">
        <v>18</v>
      </c>
      <c r="D52" s="14" t="s">
        <v>117</v>
      </c>
      <c r="E52" s="14" t="s">
        <v>19</v>
      </c>
      <c r="F52" s="14" t="s">
        <v>122</v>
      </c>
      <c r="G52" s="14" t="s">
        <v>128</v>
      </c>
      <c r="H52" s="15" t="s">
        <v>132</v>
      </c>
      <c r="I52" s="15">
        <v>62</v>
      </c>
      <c r="J52" s="15">
        <v>1</v>
      </c>
      <c r="K52" s="16">
        <v>4</v>
      </c>
      <c r="L52" s="16">
        <v>17</v>
      </c>
      <c r="M52" s="16">
        <v>1</v>
      </c>
      <c r="N52" s="14">
        <f>F52*J52*K52*L52*M52</f>
        <v>62.56</v>
      </c>
      <c r="O52" s="17"/>
      <c r="P52" s="19">
        <f>I52</f>
        <v>62</v>
      </c>
    </row>
    <row r="53" spans="1:16">
      <c r="A53" s="18" t="s">
        <v>146</v>
      </c>
      <c r="B53" s="19">
        <f>N53</f>
        <v>62.56</v>
      </c>
      <c r="C53" s="14" t="s">
        <v>147</v>
      </c>
      <c r="D53" s="14" t="s">
        <v>117</v>
      </c>
      <c r="E53" s="14" t="s">
        <v>148</v>
      </c>
      <c r="F53" s="14" t="s">
        <v>122</v>
      </c>
      <c r="G53" s="14" t="s">
        <v>128</v>
      </c>
      <c r="H53" s="15" t="s">
        <v>55</v>
      </c>
      <c r="I53" s="15">
        <v>74</v>
      </c>
      <c r="J53" s="15">
        <v>1</v>
      </c>
      <c r="K53" s="16">
        <v>4</v>
      </c>
      <c r="L53" s="16">
        <v>17</v>
      </c>
      <c r="M53" s="16">
        <v>1</v>
      </c>
      <c r="N53" s="14">
        <f>F53*J53*K53*L53*M53</f>
        <v>62.56</v>
      </c>
      <c r="O53" s="17"/>
      <c r="P53" s="19">
        <f>I53</f>
        <v>74</v>
      </c>
    </row>
    <row r="54" spans="1:16">
      <c r="A54" s="18" t="s">
        <v>155</v>
      </c>
      <c r="B54" s="19">
        <f>N54</f>
        <v>46.92</v>
      </c>
      <c r="C54" s="14" t="s">
        <v>18</v>
      </c>
      <c r="D54" s="14" t="s">
        <v>117</v>
      </c>
      <c r="E54" s="14" t="s">
        <v>19</v>
      </c>
      <c r="F54" s="14" t="s">
        <v>122</v>
      </c>
      <c r="G54" s="14" t="s">
        <v>142</v>
      </c>
      <c r="H54" s="15" t="s">
        <v>35</v>
      </c>
      <c r="I54" s="15">
        <v>64</v>
      </c>
      <c r="J54" s="15">
        <v>1</v>
      </c>
      <c r="K54" s="16">
        <v>3</v>
      </c>
      <c r="L54" s="16">
        <v>17</v>
      </c>
      <c r="M54" s="16">
        <v>1</v>
      </c>
      <c r="N54" s="14">
        <f>F54*J54*K54*L54*M54</f>
        <v>46.92</v>
      </c>
      <c r="O54" s="17"/>
      <c r="P54" s="19">
        <f>I54</f>
        <v>64</v>
      </c>
    </row>
    <row r="55" spans="1:16">
      <c r="B55" s="21">
        <f>SUM(B3:B54)</f>
        <v>2498.6120000000001</v>
      </c>
    </row>
    <row r="58" spans="1:16" ht="30" customHeight="1">
      <c r="A58" s="62" t="s">
        <v>186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</row>
    <row r="59" spans="1:16">
      <c r="A59" s="9" t="s">
        <v>110</v>
      </c>
      <c r="B59" s="10" t="s">
        <v>2</v>
      </c>
      <c r="C59" s="9" t="s">
        <v>111</v>
      </c>
      <c r="D59" s="9" t="s">
        <v>4</v>
      </c>
      <c r="E59" s="9" t="s">
        <v>5</v>
      </c>
      <c r="F59" s="9" t="s">
        <v>6</v>
      </c>
      <c r="G59" s="9" t="s">
        <v>112</v>
      </c>
      <c r="H59" s="11" t="s">
        <v>113</v>
      </c>
      <c r="I59" s="11" t="s">
        <v>114</v>
      </c>
      <c r="J59" s="11" t="s">
        <v>10</v>
      </c>
      <c r="K59" s="9" t="s">
        <v>115</v>
      </c>
      <c r="L59" s="9" t="s">
        <v>12</v>
      </c>
      <c r="M59" s="12" t="s">
        <v>13</v>
      </c>
      <c r="N59" s="12" t="s">
        <v>14</v>
      </c>
      <c r="O59" s="12" t="s">
        <v>15</v>
      </c>
      <c r="P59" s="13" t="s">
        <v>16</v>
      </c>
    </row>
    <row r="60" spans="1:16">
      <c r="A60" s="71" t="s">
        <v>75</v>
      </c>
      <c r="B60" s="74">
        <f>SUM(N60:N64)</f>
        <v>125.99999999999997</v>
      </c>
      <c r="C60" s="14" t="s">
        <v>156</v>
      </c>
      <c r="D60" s="14" t="s">
        <v>117</v>
      </c>
      <c r="E60" s="14" t="s">
        <v>171</v>
      </c>
      <c r="F60" s="14" t="s">
        <v>164</v>
      </c>
      <c r="G60" s="14" t="s">
        <v>61</v>
      </c>
      <c r="H60" s="15" t="s">
        <v>172</v>
      </c>
      <c r="I60" s="15">
        <v>16</v>
      </c>
      <c r="J60" s="15">
        <v>1</v>
      </c>
      <c r="K60" s="16">
        <v>3</v>
      </c>
      <c r="L60" s="16">
        <v>12</v>
      </c>
      <c r="M60" s="16">
        <v>1</v>
      </c>
      <c r="N60" s="14">
        <f t="shared" ref="N60:N71" si="1">F60*J60*K60*L60*M60</f>
        <v>25.199999999999996</v>
      </c>
      <c r="O60" s="17"/>
      <c r="P60" s="74">
        <f>AVERAGE(I60:I64)</f>
        <v>17.8</v>
      </c>
    </row>
    <row r="61" spans="1:16">
      <c r="A61" s="72"/>
      <c r="B61" s="75"/>
      <c r="C61" s="14" t="s">
        <v>156</v>
      </c>
      <c r="D61" s="14" t="s">
        <v>117</v>
      </c>
      <c r="E61" s="14" t="s">
        <v>171</v>
      </c>
      <c r="F61" s="14" t="s">
        <v>164</v>
      </c>
      <c r="G61" s="14" t="s">
        <v>61</v>
      </c>
      <c r="H61" s="15" t="s">
        <v>170</v>
      </c>
      <c r="I61" s="15">
        <v>17</v>
      </c>
      <c r="J61" s="15">
        <v>1</v>
      </c>
      <c r="K61" s="16">
        <v>3</v>
      </c>
      <c r="L61" s="16">
        <v>12</v>
      </c>
      <c r="M61" s="16">
        <v>1</v>
      </c>
      <c r="N61" s="14">
        <f t="shared" si="1"/>
        <v>25.199999999999996</v>
      </c>
      <c r="O61" s="17"/>
      <c r="P61" s="75"/>
    </row>
    <row r="62" spans="1:16">
      <c r="A62" s="72"/>
      <c r="B62" s="75"/>
      <c r="C62" s="14" t="s">
        <v>156</v>
      </c>
      <c r="D62" s="14" t="s">
        <v>117</v>
      </c>
      <c r="E62" s="14" t="s">
        <v>171</v>
      </c>
      <c r="F62" s="14" t="s">
        <v>173</v>
      </c>
      <c r="G62" s="14" t="s">
        <v>61</v>
      </c>
      <c r="H62" s="15" t="s">
        <v>174</v>
      </c>
      <c r="I62" s="15">
        <v>18</v>
      </c>
      <c r="J62" s="15">
        <v>1</v>
      </c>
      <c r="K62" s="16">
        <v>3</v>
      </c>
      <c r="L62" s="16">
        <v>12</v>
      </c>
      <c r="M62" s="16">
        <v>1</v>
      </c>
      <c r="N62" s="14">
        <f t="shared" si="1"/>
        <v>25.199999999999996</v>
      </c>
      <c r="O62" s="17"/>
      <c r="P62" s="75"/>
    </row>
    <row r="63" spans="1:16">
      <c r="A63" s="72"/>
      <c r="B63" s="75"/>
      <c r="C63" s="14" t="s">
        <v>156</v>
      </c>
      <c r="D63" s="14" t="s">
        <v>117</v>
      </c>
      <c r="E63" s="14" t="s">
        <v>171</v>
      </c>
      <c r="F63" s="14" t="s">
        <v>173</v>
      </c>
      <c r="G63" s="14" t="s">
        <v>61</v>
      </c>
      <c r="H63" s="15" t="s">
        <v>175</v>
      </c>
      <c r="I63" s="15">
        <v>19</v>
      </c>
      <c r="J63" s="15">
        <v>1</v>
      </c>
      <c r="K63" s="16">
        <v>3</v>
      </c>
      <c r="L63" s="16">
        <v>12</v>
      </c>
      <c r="M63" s="16">
        <v>1</v>
      </c>
      <c r="N63" s="14">
        <f t="shared" si="1"/>
        <v>25.199999999999996</v>
      </c>
      <c r="O63" s="17"/>
      <c r="P63" s="75"/>
    </row>
    <row r="64" spans="1:16">
      <c r="A64" s="73"/>
      <c r="B64" s="76"/>
      <c r="C64" s="14" t="s">
        <v>156</v>
      </c>
      <c r="D64" s="14" t="s">
        <v>117</v>
      </c>
      <c r="E64" s="14" t="s">
        <v>171</v>
      </c>
      <c r="F64" s="14" t="s">
        <v>173</v>
      </c>
      <c r="G64" s="14" t="s">
        <v>61</v>
      </c>
      <c r="H64" s="15" t="s">
        <v>176</v>
      </c>
      <c r="I64" s="15">
        <v>19</v>
      </c>
      <c r="J64" s="15">
        <v>1</v>
      </c>
      <c r="K64" s="16">
        <v>3</v>
      </c>
      <c r="L64" s="16">
        <v>12</v>
      </c>
      <c r="M64" s="16">
        <v>1</v>
      </c>
      <c r="N64" s="14">
        <f t="shared" si="1"/>
        <v>25.199999999999996</v>
      </c>
      <c r="O64" s="17"/>
      <c r="P64" s="76"/>
    </row>
    <row r="65" spans="1:16">
      <c r="A65" s="71" t="s">
        <v>79</v>
      </c>
      <c r="B65" s="74">
        <f>SUM(N65:N70)</f>
        <v>151.19999999999996</v>
      </c>
      <c r="C65" s="14" t="s">
        <v>156</v>
      </c>
      <c r="D65" s="14" t="s">
        <v>117</v>
      </c>
      <c r="E65" s="14" t="s">
        <v>171</v>
      </c>
      <c r="F65" s="14" t="s">
        <v>173</v>
      </c>
      <c r="G65" s="14" t="s">
        <v>61</v>
      </c>
      <c r="H65" s="15" t="s">
        <v>159</v>
      </c>
      <c r="I65" s="15">
        <v>19</v>
      </c>
      <c r="J65" s="15">
        <v>1</v>
      </c>
      <c r="K65" s="16">
        <v>3</v>
      </c>
      <c r="L65" s="16">
        <v>12</v>
      </c>
      <c r="M65" s="16">
        <v>1</v>
      </c>
      <c r="N65" s="14">
        <f t="shared" si="1"/>
        <v>25.199999999999996</v>
      </c>
      <c r="O65" s="17"/>
      <c r="P65" s="74">
        <f>AVERAGE(I65:I70)</f>
        <v>19.5</v>
      </c>
    </row>
    <row r="66" spans="1:16">
      <c r="A66" s="72"/>
      <c r="B66" s="75"/>
      <c r="C66" s="14" t="s">
        <v>156</v>
      </c>
      <c r="D66" s="14" t="s">
        <v>117</v>
      </c>
      <c r="E66" s="14" t="s">
        <v>171</v>
      </c>
      <c r="F66" s="14" t="s">
        <v>173</v>
      </c>
      <c r="G66" s="14" t="s">
        <v>61</v>
      </c>
      <c r="H66" s="15" t="s">
        <v>172</v>
      </c>
      <c r="I66" s="15">
        <v>18</v>
      </c>
      <c r="J66" s="15">
        <v>1</v>
      </c>
      <c r="K66" s="16">
        <v>3</v>
      </c>
      <c r="L66" s="16">
        <v>12</v>
      </c>
      <c r="M66" s="16">
        <v>1</v>
      </c>
      <c r="N66" s="14">
        <f t="shared" si="1"/>
        <v>25.199999999999996</v>
      </c>
      <c r="O66" s="17"/>
      <c r="P66" s="75"/>
    </row>
    <row r="67" spans="1:16">
      <c r="A67" s="72"/>
      <c r="B67" s="75"/>
      <c r="C67" s="14" t="s">
        <v>156</v>
      </c>
      <c r="D67" s="14" t="s">
        <v>117</v>
      </c>
      <c r="E67" s="14" t="s">
        <v>171</v>
      </c>
      <c r="F67" s="14" t="s">
        <v>173</v>
      </c>
      <c r="G67" s="14" t="s">
        <v>61</v>
      </c>
      <c r="H67" s="15" t="s">
        <v>177</v>
      </c>
      <c r="I67" s="15">
        <v>20</v>
      </c>
      <c r="J67" s="15">
        <v>1</v>
      </c>
      <c r="K67" s="16">
        <v>3</v>
      </c>
      <c r="L67" s="16">
        <v>12</v>
      </c>
      <c r="M67" s="16">
        <v>1</v>
      </c>
      <c r="N67" s="14">
        <f t="shared" si="1"/>
        <v>25.199999999999996</v>
      </c>
      <c r="O67" s="17"/>
      <c r="P67" s="75"/>
    </row>
    <row r="68" spans="1:16">
      <c r="A68" s="72"/>
      <c r="B68" s="75"/>
      <c r="C68" s="14" t="s">
        <v>156</v>
      </c>
      <c r="D68" s="14" t="s">
        <v>117</v>
      </c>
      <c r="E68" s="14" t="s">
        <v>171</v>
      </c>
      <c r="F68" s="14" t="s">
        <v>173</v>
      </c>
      <c r="G68" s="14" t="s">
        <v>61</v>
      </c>
      <c r="H68" s="15" t="s">
        <v>178</v>
      </c>
      <c r="I68" s="15">
        <v>19</v>
      </c>
      <c r="J68" s="15">
        <v>1</v>
      </c>
      <c r="K68" s="16">
        <v>3</v>
      </c>
      <c r="L68" s="16">
        <v>12</v>
      </c>
      <c r="M68" s="16">
        <v>1</v>
      </c>
      <c r="N68" s="14">
        <f t="shared" si="1"/>
        <v>25.199999999999996</v>
      </c>
      <c r="O68" s="17"/>
      <c r="P68" s="75"/>
    </row>
    <row r="69" spans="1:16">
      <c r="A69" s="72"/>
      <c r="B69" s="75"/>
      <c r="C69" s="14" t="s">
        <v>156</v>
      </c>
      <c r="D69" s="14" t="s">
        <v>117</v>
      </c>
      <c r="E69" s="14" t="s">
        <v>171</v>
      </c>
      <c r="F69" s="14" t="s">
        <v>173</v>
      </c>
      <c r="G69" s="14" t="s">
        <v>61</v>
      </c>
      <c r="H69" s="15" t="s">
        <v>176</v>
      </c>
      <c r="I69" s="15">
        <v>19</v>
      </c>
      <c r="J69" s="15">
        <v>1</v>
      </c>
      <c r="K69" s="16">
        <v>3</v>
      </c>
      <c r="L69" s="16">
        <v>12</v>
      </c>
      <c r="M69" s="16">
        <v>1</v>
      </c>
      <c r="N69" s="14">
        <f t="shared" si="1"/>
        <v>25.199999999999996</v>
      </c>
      <c r="O69" s="17"/>
      <c r="P69" s="75"/>
    </row>
    <row r="70" spans="1:16">
      <c r="A70" s="73"/>
      <c r="B70" s="76"/>
      <c r="C70" s="14" t="s">
        <v>156</v>
      </c>
      <c r="D70" s="14" t="s">
        <v>117</v>
      </c>
      <c r="E70" s="14" t="s">
        <v>171</v>
      </c>
      <c r="F70" s="14" t="s">
        <v>173</v>
      </c>
      <c r="G70" s="14" t="s">
        <v>61</v>
      </c>
      <c r="H70" s="15" t="s">
        <v>48</v>
      </c>
      <c r="I70" s="15">
        <v>22</v>
      </c>
      <c r="J70" s="15">
        <v>1</v>
      </c>
      <c r="K70" s="16">
        <v>3</v>
      </c>
      <c r="L70" s="16">
        <v>12</v>
      </c>
      <c r="M70" s="16">
        <v>1</v>
      </c>
      <c r="N70" s="14">
        <f t="shared" si="1"/>
        <v>25.199999999999996</v>
      </c>
      <c r="O70" s="17"/>
      <c r="P70" s="76"/>
    </row>
    <row r="71" spans="1:16">
      <c r="A71" s="71" t="s">
        <v>80</v>
      </c>
      <c r="B71" s="74">
        <f>SUM(N71:N75)</f>
        <v>125.99999999999997</v>
      </c>
      <c r="C71" s="14" t="s">
        <v>156</v>
      </c>
      <c r="D71" s="14" t="s">
        <v>117</v>
      </c>
      <c r="E71" s="14" t="s">
        <v>171</v>
      </c>
      <c r="F71" s="14" t="s">
        <v>173</v>
      </c>
      <c r="G71" s="14" t="s">
        <v>61</v>
      </c>
      <c r="H71" s="15" t="s">
        <v>165</v>
      </c>
      <c r="I71" s="15">
        <v>19</v>
      </c>
      <c r="J71" s="15">
        <v>1</v>
      </c>
      <c r="K71" s="16">
        <v>3</v>
      </c>
      <c r="L71" s="16">
        <v>12</v>
      </c>
      <c r="M71" s="16">
        <v>1</v>
      </c>
      <c r="N71" s="14">
        <f t="shared" si="1"/>
        <v>25.199999999999996</v>
      </c>
      <c r="O71" s="17"/>
      <c r="P71" s="74">
        <f>AVERAGE(I71:I75)</f>
        <v>18.600000000000001</v>
      </c>
    </row>
    <row r="72" spans="1:16">
      <c r="A72" s="72"/>
      <c r="B72" s="75"/>
      <c r="C72" s="14" t="s">
        <v>156</v>
      </c>
      <c r="D72" s="14" t="s">
        <v>117</v>
      </c>
      <c r="E72" s="14" t="s">
        <v>171</v>
      </c>
      <c r="F72" s="14" t="s">
        <v>173</v>
      </c>
      <c r="G72" s="14" t="s">
        <v>61</v>
      </c>
      <c r="H72" s="15" t="s">
        <v>179</v>
      </c>
      <c r="I72" s="15">
        <v>18</v>
      </c>
      <c r="J72" s="15">
        <v>1</v>
      </c>
      <c r="K72" s="16">
        <v>3</v>
      </c>
      <c r="L72" s="16">
        <v>12</v>
      </c>
      <c r="M72" s="16">
        <v>1</v>
      </c>
      <c r="N72" s="14">
        <f t="shared" ref="N72:N80" si="2">F72*J72*K72*L72*M72</f>
        <v>25.199999999999996</v>
      </c>
      <c r="O72" s="17"/>
      <c r="P72" s="75"/>
    </row>
    <row r="73" spans="1:16">
      <c r="A73" s="72"/>
      <c r="B73" s="75"/>
      <c r="C73" s="14" t="s">
        <v>156</v>
      </c>
      <c r="D73" s="14" t="s">
        <v>117</v>
      </c>
      <c r="E73" s="14" t="s">
        <v>171</v>
      </c>
      <c r="F73" s="14" t="s">
        <v>173</v>
      </c>
      <c r="G73" s="14" t="s">
        <v>61</v>
      </c>
      <c r="H73" s="15" t="s">
        <v>180</v>
      </c>
      <c r="I73" s="15">
        <v>16</v>
      </c>
      <c r="J73" s="15">
        <v>1</v>
      </c>
      <c r="K73" s="16">
        <v>3</v>
      </c>
      <c r="L73" s="16">
        <v>12</v>
      </c>
      <c r="M73" s="16">
        <v>1</v>
      </c>
      <c r="N73" s="14">
        <f t="shared" si="2"/>
        <v>25.199999999999996</v>
      </c>
      <c r="O73" s="17"/>
      <c r="P73" s="75"/>
    </row>
    <row r="74" spans="1:16">
      <c r="A74" s="72"/>
      <c r="B74" s="75"/>
      <c r="C74" s="14" t="s">
        <v>156</v>
      </c>
      <c r="D74" s="14" t="s">
        <v>117</v>
      </c>
      <c r="E74" s="14" t="s">
        <v>171</v>
      </c>
      <c r="F74" s="14" t="s">
        <v>173</v>
      </c>
      <c r="G74" s="14" t="s">
        <v>61</v>
      </c>
      <c r="H74" s="15" t="s">
        <v>181</v>
      </c>
      <c r="I74" s="15">
        <v>20</v>
      </c>
      <c r="J74" s="15">
        <v>1</v>
      </c>
      <c r="K74" s="16">
        <v>3</v>
      </c>
      <c r="L74" s="16">
        <v>12</v>
      </c>
      <c r="M74" s="16">
        <v>1</v>
      </c>
      <c r="N74" s="14">
        <f t="shared" si="2"/>
        <v>25.199999999999996</v>
      </c>
      <c r="O74" s="17"/>
      <c r="P74" s="75"/>
    </row>
    <row r="75" spans="1:16">
      <c r="A75" s="73"/>
      <c r="B75" s="76"/>
      <c r="C75" s="14" t="s">
        <v>156</v>
      </c>
      <c r="D75" s="14" t="s">
        <v>117</v>
      </c>
      <c r="E75" s="14" t="s">
        <v>171</v>
      </c>
      <c r="F75" s="14" t="s">
        <v>173</v>
      </c>
      <c r="G75" s="14" t="s">
        <v>61</v>
      </c>
      <c r="H75" s="15" t="s">
        <v>182</v>
      </c>
      <c r="I75" s="15">
        <v>20</v>
      </c>
      <c r="J75" s="15">
        <v>1</v>
      </c>
      <c r="K75" s="16">
        <v>3</v>
      </c>
      <c r="L75" s="16">
        <v>12</v>
      </c>
      <c r="M75" s="16">
        <v>1</v>
      </c>
      <c r="N75" s="14">
        <f t="shared" si="2"/>
        <v>25.199999999999996</v>
      </c>
      <c r="O75" s="17"/>
      <c r="P75" s="76"/>
    </row>
    <row r="76" spans="1:16">
      <c r="A76" s="71" t="s">
        <v>83</v>
      </c>
      <c r="B76" s="74">
        <f>SUM(N76:N80)</f>
        <v>125.99999999999997</v>
      </c>
      <c r="C76" s="14" t="s">
        <v>156</v>
      </c>
      <c r="D76" s="14" t="s">
        <v>117</v>
      </c>
      <c r="E76" s="14" t="s">
        <v>171</v>
      </c>
      <c r="F76" s="14" t="s">
        <v>173</v>
      </c>
      <c r="G76" s="14" t="s">
        <v>61</v>
      </c>
      <c r="H76" s="15" t="s">
        <v>179</v>
      </c>
      <c r="I76" s="15">
        <v>18</v>
      </c>
      <c r="J76" s="15">
        <v>1</v>
      </c>
      <c r="K76" s="16">
        <v>3</v>
      </c>
      <c r="L76" s="16">
        <v>12</v>
      </c>
      <c r="M76" s="16">
        <v>1</v>
      </c>
      <c r="N76" s="14">
        <f t="shared" si="2"/>
        <v>25.199999999999996</v>
      </c>
      <c r="O76" s="17"/>
      <c r="P76" s="74">
        <f>AVERAGE(I76:I80)</f>
        <v>17.8</v>
      </c>
    </row>
    <row r="77" spans="1:16">
      <c r="A77" s="72"/>
      <c r="B77" s="75"/>
      <c r="C77" s="14" t="s">
        <v>156</v>
      </c>
      <c r="D77" s="14" t="s">
        <v>117</v>
      </c>
      <c r="E77" s="14" t="s">
        <v>171</v>
      </c>
      <c r="F77" s="14" t="s">
        <v>173</v>
      </c>
      <c r="G77" s="14" t="s">
        <v>61</v>
      </c>
      <c r="H77" s="15" t="s">
        <v>183</v>
      </c>
      <c r="I77" s="15">
        <v>19</v>
      </c>
      <c r="J77" s="15">
        <v>1</v>
      </c>
      <c r="K77" s="16">
        <v>3</v>
      </c>
      <c r="L77" s="16">
        <v>12</v>
      </c>
      <c r="M77" s="16">
        <v>1</v>
      </c>
      <c r="N77" s="14">
        <f t="shared" si="2"/>
        <v>25.199999999999996</v>
      </c>
      <c r="O77" s="17"/>
      <c r="P77" s="75"/>
    </row>
    <row r="78" spans="1:16">
      <c r="A78" s="72"/>
      <c r="B78" s="75"/>
      <c r="C78" s="14" t="s">
        <v>156</v>
      </c>
      <c r="D78" s="14" t="s">
        <v>117</v>
      </c>
      <c r="E78" s="14" t="s">
        <v>171</v>
      </c>
      <c r="F78" s="14" t="s">
        <v>173</v>
      </c>
      <c r="G78" s="14" t="s">
        <v>61</v>
      </c>
      <c r="H78" s="15" t="s">
        <v>180</v>
      </c>
      <c r="I78" s="15">
        <v>15</v>
      </c>
      <c r="J78" s="15">
        <v>1</v>
      </c>
      <c r="K78" s="16">
        <v>3</v>
      </c>
      <c r="L78" s="16">
        <v>12</v>
      </c>
      <c r="M78" s="16">
        <v>1</v>
      </c>
      <c r="N78" s="14">
        <f t="shared" si="2"/>
        <v>25.199999999999996</v>
      </c>
      <c r="O78" s="17"/>
      <c r="P78" s="75"/>
    </row>
    <row r="79" spans="1:16">
      <c r="A79" s="72"/>
      <c r="B79" s="75"/>
      <c r="C79" s="14" t="s">
        <v>156</v>
      </c>
      <c r="D79" s="14" t="s">
        <v>117</v>
      </c>
      <c r="E79" s="14" t="s">
        <v>171</v>
      </c>
      <c r="F79" s="14" t="s">
        <v>173</v>
      </c>
      <c r="G79" s="14" t="s">
        <v>61</v>
      </c>
      <c r="H79" s="15" t="s">
        <v>184</v>
      </c>
      <c r="I79" s="15">
        <v>18</v>
      </c>
      <c r="J79" s="15">
        <v>1</v>
      </c>
      <c r="K79" s="16">
        <v>3</v>
      </c>
      <c r="L79" s="16">
        <v>12</v>
      </c>
      <c r="M79" s="16">
        <v>1</v>
      </c>
      <c r="N79" s="14">
        <f t="shared" si="2"/>
        <v>25.199999999999996</v>
      </c>
      <c r="O79" s="17"/>
      <c r="P79" s="75"/>
    </row>
    <row r="80" spans="1:16">
      <c r="A80" s="73"/>
      <c r="B80" s="76"/>
      <c r="C80" s="14" t="s">
        <v>156</v>
      </c>
      <c r="D80" s="14" t="s">
        <v>117</v>
      </c>
      <c r="E80" s="14" t="s">
        <v>171</v>
      </c>
      <c r="F80" s="14" t="s">
        <v>173</v>
      </c>
      <c r="G80" s="14" t="s">
        <v>61</v>
      </c>
      <c r="H80" s="15" t="s">
        <v>152</v>
      </c>
      <c r="I80" s="15">
        <v>19</v>
      </c>
      <c r="J80" s="15">
        <v>1</v>
      </c>
      <c r="K80" s="16">
        <v>3</v>
      </c>
      <c r="L80" s="16">
        <v>12</v>
      </c>
      <c r="M80" s="16">
        <v>1</v>
      </c>
      <c r="N80" s="14">
        <f t="shared" si="2"/>
        <v>25.199999999999996</v>
      </c>
      <c r="O80" s="17"/>
      <c r="P80" s="76"/>
    </row>
  </sheetData>
  <autoFilter ref="A2:P55"/>
  <mergeCells count="53">
    <mergeCell ref="A3:A7"/>
    <mergeCell ref="B3:B7"/>
    <mergeCell ref="P3:P7"/>
    <mergeCell ref="A8:A10"/>
    <mergeCell ref="B8:B10"/>
    <mergeCell ref="P8:P10"/>
    <mergeCell ref="A11:A13"/>
    <mergeCell ref="B11:B13"/>
    <mergeCell ref="P11:P13"/>
    <mergeCell ref="A14:A17"/>
    <mergeCell ref="B14:B17"/>
    <mergeCell ref="P14:P17"/>
    <mergeCell ref="A18:A21"/>
    <mergeCell ref="B18:B21"/>
    <mergeCell ref="P18:P21"/>
    <mergeCell ref="A22:A25"/>
    <mergeCell ref="B22:B25"/>
    <mergeCell ref="P22:P25"/>
    <mergeCell ref="A26:A28"/>
    <mergeCell ref="B26:B28"/>
    <mergeCell ref="P26:P28"/>
    <mergeCell ref="A29:A31"/>
    <mergeCell ref="B29:B31"/>
    <mergeCell ref="P29:P31"/>
    <mergeCell ref="A32:A35"/>
    <mergeCell ref="B32:B35"/>
    <mergeCell ref="P32:P35"/>
    <mergeCell ref="A36:A38"/>
    <mergeCell ref="B36:B38"/>
    <mergeCell ref="P36:P38"/>
    <mergeCell ref="P60:P64"/>
    <mergeCell ref="A39:A43"/>
    <mergeCell ref="B39:B43"/>
    <mergeCell ref="P39:P43"/>
    <mergeCell ref="A44:A47"/>
    <mergeCell ref="B44:B47"/>
    <mergeCell ref="P44:P47"/>
    <mergeCell ref="A76:A80"/>
    <mergeCell ref="B76:B80"/>
    <mergeCell ref="P76:P80"/>
    <mergeCell ref="A1:P1"/>
    <mergeCell ref="A58:P58"/>
    <mergeCell ref="A65:A70"/>
    <mergeCell ref="B65:B70"/>
    <mergeCell ref="P65:P70"/>
    <mergeCell ref="A71:A75"/>
    <mergeCell ref="B71:B75"/>
    <mergeCell ref="P71:P75"/>
    <mergeCell ref="A48:A51"/>
    <mergeCell ref="B48:B51"/>
    <mergeCell ref="P48:P51"/>
    <mergeCell ref="A60:A64"/>
    <mergeCell ref="B60:B64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workbookViewId="0">
      <selection activeCell="O15" sqref="O15"/>
    </sheetView>
  </sheetViews>
  <sheetFormatPr defaultRowHeight="13.5"/>
  <cols>
    <col min="4" max="4" width="6" style="50" customWidth="1"/>
    <col min="14" max="15" width="13.25" customWidth="1"/>
    <col min="18" max="18" width="10.125" customWidth="1"/>
    <col min="19" max="19" width="13.5" customWidth="1"/>
  </cols>
  <sheetData>
    <row r="1" spans="1:20" ht="25.5">
      <c r="A1" s="83" t="s">
        <v>205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4"/>
      <c r="T1" s="83"/>
    </row>
    <row r="2" spans="1:20" ht="24">
      <c r="A2" s="77" t="s">
        <v>190</v>
      </c>
      <c r="B2" s="77"/>
      <c r="C2" s="77"/>
      <c r="D2" s="24"/>
      <c r="E2" s="25" t="s">
        <v>206</v>
      </c>
      <c r="F2" s="25" t="s">
        <v>207</v>
      </c>
      <c r="G2" s="78" t="s">
        <v>208</v>
      </c>
      <c r="H2" s="79"/>
      <c r="I2" s="79"/>
      <c r="J2" s="79"/>
      <c r="K2" s="79"/>
      <c r="L2" s="79"/>
      <c r="M2" s="79"/>
      <c r="N2" s="79"/>
      <c r="O2" s="79"/>
      <c r="P2" s="80"/>
      <c r="Q2" s="26" t="s">
        <v>210</v>
      </c>
      <c r="R2" s="26" t="s">
        <v>210</v>
      </c>
      <c r="S2" s="81" t="s">
        <v>209</v>
      </c>
      <c r="T2" s="82"/>
    </row>
    <row r="3" spans="1:20" ht="48">
      <c r="A3" s="27" t="s">
        <v>191</v>
      </c>
      <c r="B3" s="28" t="s">
        <v>192</v>
      </c>
      <c r="C3" s="28" t="s">
        <v>193</v>
      </c>
      <c r="D3" s="28" t="s">
        <v>241</v>
      </c>
      <c r="E3" s="29" t="s">
        <v>194</v>
      </c>
      <c r="F3" s="30" t="s">
        <v>194</v>
      </c>
      <c r="G3" s="31" t="s">
        <v>195</v>
      </c>
      <c r="H3" s="32" t="s">
        <v>196</v>
      </c>
      <c r="I3" s="33" t="s">
        <v>197</v>
      </c>
      <c r="J3" s="34" t="s">
        <v>198</v>
      </c>
      <c r="K3" s="35" t="s">
        <v>199</v>
      </c>
      <c r="L3" s="47" t="s">
        <v>227</v>
      </c>
      <c r="M3" s="47" t="s">
        <v>244</v>
      </c>
      <c r="N3" s="47" t="s">
        <v>245</v>
      </c>
      <c r="O3" s="54" t="s">
        <v>243</v>
      </c>
      <c r="P3" s="36" t="s">
        <v>200</v>
      </c>
      <c r="Q3" s="26" t="s">
        <v>201</v>
      </c>
      <c r="R3" s="37" t="s">
        <v>202</v>
      </c>
      <c r="S3" s="36" t="s">
        <v>203</v>
      </c>
      <c r="T3" s="36" t="s">
        <v>204</v>
      </c>
    </row>
    <row r="4" spans="1:20">
      <c r="A4" s="38">
        <v>1</v>
      </c>
      <c r="B4" s="39" t="s">
        <v>211</v>
      </c>
      <c r="C4" s="40" t="s">
        <v>23</v>
      </c>
      <c r="D4" s="49">
        <f>V调!E4</f>
        <v>1.3164438550110391</v>
      </c>
      <c r="E4" s="41">
        <f>'2015-2016-1在职教师课表工作量'!B3</f>
        <v>206.44800000000001</v>
      </c>
      <c r="F4" s="42">
        <f>'2015-2016-2在职教师课表工作量'!B3</f>
        <v>211.78400000000002</v>
      </c>
      <c r="G4" s="42">
        <v>40</v>
      </c>
      <c r="H4" s="42">
        <v>32</v>
      </c>
      <c r="I4" s="42"/>
      <c r="J4" s="43">
        <f>E4+F4+G4</f>
        <v>458.23200000000003</v>
      </c>
      <c r="K4" s="42">
        <f>T4-R4</f>
        <v>85.274086956521757</v>
      </c>
      <c r="L4" s="45">
        <f>J4+K4</f>
        <v>543.50608695652181</v>
      </c>
      <c r="M4" s="45">
        <f>L4*D4</f>
        <v>715.49524833500857</v>
      </c>
      <c r="N4" s="45">
        <f>E4+F4+G4+H4+I4+K4</f>
        <v>575.50608695652181</v>
      </c>
      <c r="O4" s="55">
        <f>M4+H4+I4</f>
        <v>747.49524833500857</v>
      </c>
      <c r="P4" s="42">
        <f t="shared" ref="P4:P22" si="0">S4/37.5</f>
        <v>168.14608695652177</v>
      </c>
      <c r="Q4" s="46">
        <v>375.36</v>
      </c>
      <c r="R4" s="44">
        <f t="shared" ref="R4:R22" si="1">J4-Q4</f>
        <v>82.872000000000014</v>
      </c>
      <c r="S4" s="44">
        <f>R4/0.92*70</f>
        <v>6305.4782608695659</v>
      </c>
      <c r="T4" s="42">
        <f t="shared" ref="T4:T22" si="2">S4/37.5</f>
        <v>168.14608695652177</v>
      </c>
    </row>
    <row r="5" spans="1:20">
      <c r="A5" s="38">
        <v>2</v>
      </c>
      <c r="B5" s="39" t="s">
        <v>211</v>
      </c>
      <c r="C5" s="40" t="s">
        <v>26</v>
      </c>
      <c r="D5" s="49">
        <f>V调!E4</f>
        <v>1.3164438550110391</v>
      </c>
      <c r="E5" s="41">
        <f>'2015-2016-1在职教师课表工作量'!B5</f>
        <v>187.68</v>
      </c>
      <c r="F5" s="42">
        <f>'2015-2016-2在职教师课表工作量'!B8</f>
        <v>163.76</v>
      </c>
      <c r="G5" s="42">
        <v>3.2</v>
      </c>
      <c r="H5" s="42">
        <v>32</v>
      </c>
      <c r="I5" s="42"/>
      <c r="J5" s="43">
        <f t="shared" ref="J5:J22" si="3">E5+F5+G5</f>
        <v>354.64</v>
      </c>
      <c r="K5" s="42"/>
      <c r="L5" s="45">
        <f t="shared" ref="L5:M23" si="4">J5+K5</f>
        <v>354.64</v>
      </c>
      <c r="M5" s="45">
        <f t="shared" ref="M5:M22" si="5">L5*D5</f>
        <v>466.8636487411149</v>
      </c>
      <c r="N5" s="45">
        <f t="shared" ref="N5:N22" si="6">E5+F5+G5+H5+I5+K5</f>
        <v>386.64</v>
      </c>
      <c r="O5" s="55">
        <f t="shared" ref="O5:O22" si="7">M5+H5+I5</f>
        <v>498.8636487411149</v>
      </c>
      <c r="P5" s="42">
        <f t="shared" si="0"/>
        <v>-42.040579710144982</v>
      </c>
      <c r="Q5" s="46">
        <v>375.36</v>
      </c>
      <c r="R5" s="44">
        <f t="shared" si="1"/>
        <v>-20.720000000000027</v>
      </c>
      <c r="S5" s="44">
        <f t="shared" ref="S5:S22" si="8">R5/0.92*70</f>
        <v>-1576.5217391304368</v>
      </c>
      <c r="T5" s="42">
        <f t="shared" si="2"/>
        <v>-42.040579710144982</v>
      </c>
    </row>
    <row r="6" spans="1:20">
      <c r="A6" s="38">
        <v>3</v>
      </c>
      <c r="B6" s="39" t="s">
        <v>211</v>
      </c>
      <c r="C6" s="40" t="s">
        <v>212</v>
      </c>
      <c r="D6" s="49">
        <f>V调!E4</f>
        <v>1.3164438550110391</v>
      </c>
      <c r="E6" s="41">
        <f>'2015-2016-1在职教师课表工作量'!B7</f>
        <v>187.68</v>
      </c>
      <c r="F6" s="42">
        <f>'2015-2016-2在职教师课表工作量'!B11</f>
        <v>195.04000000000002</v>
      </c>
      <c r="G6" s="42">
        <v>19.2</v>
      </c>
      <c r="H6" s="42">
        <v>32</v>
      </c>
      <c r="I6" s="42">
        <v>32</v>
      </c>
      <c r="J6" s="43">
        <f t="shared" si="3"/>
        <v>401.92</v>
      </c>
      <c r="K6" s="42">
        <f t="shared" ref="K6:K13" si="9">T6-R6</f>
        <v>27.329855072463765</v>
      </c>
      <c r="L6" s="45">
        <f t="shared" si="4"/>
        <v>429.24985507246379</v>
      </c>
      <c r="M6" s="45">
        <f t="shared" si="5"/>
        <v>565.08333397452407</v>
      </c>
      <c r="N6" s="45">
        <f t="shared" si="6"/>
        <v>493.24985507246379</v>
      </c>
      <c r="O6" s="55">
        <f t="shared" si="7"/>
        <v>629.08333397452407</v>
      </c>
      <c r="P6" s="42">
        <f t="shared" si="0"/>
        <v>53.889855072463767</v>
      </c>
      <c r="Q6" s="46">
        <v>375.36</v>
      </c>
      <c r="R6" s="44">
        <f t="shared" si="1"/>
        <v>26.560000000000002</v>
      </c>
      <c r="S6" s="44">
        <f t="shared" si="8"/>
        <v>2020.8695652173913</v>
      </c>
      <c r="T6" s="42">
        <f t="shared" si="2"/>
        <v>53.889855072463767</v>
      </c>
    </row>
    <row r="7" spans="1:20">
      <c r="A7" s="38">
        <v>4</v>
      </c>
      <c r="B7" s="39" t="s">
        <v>211</v>
      </c>
      <c r="C7" s="40" t="s">
        <v>213</v>
      </c>
      <c r="D7" s="49">
        <f>V调!E4</f>
        <v>1.3164438550110391</v>
      </c>
      <c r="E7" s="41">
        <f>'2015-2016-1在职教师课表工作量'!B9</f>
        <v>202.4</v>
      </c>
      <c r="F7" s="42">
        <f>'2015-2016-2在职教师课表工作量'!B14</f>
        <v>202.4</v>
      </c>
      <c r="G7" s="42">
        <v>24</v>
      </c>
      <c r="H7" s="42">
        <v>32</v>
      </c>
      <c r="I7" s="42">
        <v>33.299999999999997</v>
      </c>
      <c r="J7" s="43">
        <f t="shared" si="3"/>
        <v>428.8</v>
      </c>
      <c r="K7" s="42">
        <f t="shared" si="9"/>
        <v>54.988985507246369</v>
      </c>
      <c r="L7" s="45">
        <f t="shared" si="4"/>
        <v>483.78898550724637</v>
      </c>
      <c r="M7" s="45">
        <f t="shared" si="5"/>
        <v>636.88103709303914</v>
      </c>
      <c r="N7" s="45">
        <f t="shared" si="6"/>
        <v>549.08898550724643</v>
      </c>
      <c r="O7" s="55">
        <f t="shared" si="7"/>
        <v>702.18103709303909</v>
      </c>
      <c r="P7" s="42">
        <f t="shared" si="0"/>
        <v>108.42898550724637</v>
      </c>
      <c r="Q7" s="46">
        <v>375.36</v>
      </c>
      <c r="R7" s="44">
        <f t="shared" si="1"/>
        <v>53.44</v>
      </c>
      <c r="S7" s="44">
        <f t="shared" si="8"/>
        <v>4066.086956521739</v>
      </c>
      <c r="T7" s="42">
        <f t="shared" si="2"/>
        <v>108.42898550724637</v>
      </c>
    </row>
    <row r="8" spans="1:20">
      <c r="A8" s="38">
        <v>5</v>
      </c>
      <c r="B8" s="39" t="s">
        <v>211</v>
      </c>
      <c r="C8" s="40" t="s">
        <v>30</v>
      </c>
      <c r="D8" s="49">
        <f>V调!E4</f>
        <v>1.3164438550110391</v>
      </c>
      <c r="E8" s="41">
        <f>'2015-2016-1在职教师课表工作量'!B12</f>
        <v>187.68</v>
      </c>
      <c r="F8" s="42">
        <f>'2015-2016-2在职教师课表工作量'!B18</f>
        <v>179.40000000000003</v>
      </c>
      <c r="G8" s="42">
        <v>37.6</v>
      </c>
      <c r="H8" s="42">
        <v>32</v>
      </c>
      <c r="I8" s="42">
        <v>33.299999999999997</v>
      </c>
      <c r="J8" s="43">
        <f t="shared" si="3"/>
        <v>404.68000000000006</v>
      </c>
      <c r="K8" s="42">
        <f t="shared" si="9"/>
        <v>30.169855072463818</v>
      </c>
      <c r="L8" s="45">
        <f t="shared" si="4"/>
        <v>434.84985507246387</v>
      </c>
      <c r="M8" s="45">
        <f t="shared" si="5"/>
        <v>572.45541956258603</v>
      </c>
      <c r="N8" s="45">
        <f t="shared" si="6"/>
        <v>500.14985507246388</v>
      </c>
      <c r="O8" s="55">
        <f t="shared" si="7"/>
        <v>637.75541956258598</v>
      </c>
      <c r="P8" s="42">
        <f t="shared" si="0"/>
        <v>59.489855072463868</v>
      </c>
      <c r="Q8" s="46">
        <v>375.36</v>
      </c>
      <c r="R8" s="44">
        <f t="shared" si="1"/>
        <v>29.32000000000005</v>
      </c>
      <c r="S8" s="44">
        <f t="shared" si="8"/>
        <v>2230.8695652173951</v>
      </c>
      <c r="T8" s="42">
        <f t="shared" si="2"/>
        <v>59.489855072463868</v>
      </c>
    </row>
    <row r="9" spans="1:20">
      <c r="A9" s="38">
        <v>6</v>
      </c>
      <c r="B9" s="39" t="s">
        <v>211</v>
      </c>
      <c r="C9" s="40" t="s">
        <v>214</v>
      </c>
      <c r="D9" s="49">
        <f>V调!E4</f>
        <v>1.3164438550110391</v>
      </c>
      <c r="E9" s="41">
        <f>'2015-2016-1在职教师课表工作量'!B16</f>
        <v>187.68</v>
      </c>
      <c r="F9" s="42">
        <f>'2015-2016-2在职教师课表工作量'!B22</f>
        <v>110.4</v>
      </c>
      <c r="G9" s="42">
        <v>44.8</v>
      </c>
      <c r="H9" s="42"/>
      <c r="I9" s="42"/>
      <c r="J9" s="43">
        <f t="shared" si="3"/>
        <v>342.88000000000005</v>
      </c>
      <c r="K9" s="42"/>
      <c r="L9" s="45">
        <f t="shared" si="4"/>
        <v>342.88000000000005</v>
      </c>
      <c r="M9" s="45">
        <f t="shared" si="5"/>
        <v>451.38226900618514</v>
      </c>
      <c r="N9" s="45">
        <f t="shared" si="6"/>
        <v>342.88000000000005</v>
      </c>
      <c r="O9" s="55">
        <f t="shared" si="7"/>
        <v>451.38226900618514</v>
      </c>
      <c r="P9" s="42">
        <f t="shared" si="0"/>
        <v>-65.901449275362239</v>
      </c>
      <c r="Q9" s="46">
        <v>375.36</v>
      </c>
      <c r="R9" s="44">
        <f t="shared" si="1"/>
        <v>-32.479999999999961</v>
      </c>
      <c r="S9" s="44">
        <f t="shared" si="8"/>
        <v>-2471.3043478260838</v>
      </c>
      <c r="T9" s="42">
        <f t="shared" si="2"/>
        <v>-65.901449275362239</v>
      </c>
    </row>
    <row r="10" spans="1:20">
      <c r="A10" s="38">
        <v>7</v>
      </c>
      <c r="B10" s="39" t="s">
        <v>211</v>
      </c>
      <c r="C10" s="40" t="s">
        <v>215</v>
      </c>
      <c r="D10" s="49">
        <f>V调!E4</f>
        <v>1.3164438550110391</v>
      </c>
      <c r="E10" s="41">
        <f>'2015-2016-1在职教师课表工作量'!B20</f>
        <v>187.68</v>
      </c>
      <c r="F10" s="42">
        <f>'2015-2016-2在职教师课表工作量'!B26</f>
        <v>187.68</v>
      </c>
      <c r="G10" s="42">
        <v>31.2</v>
      </c>
      <c r="H10" s="42">
        <v>32</v>
      </c>
      <c r="I10" s="42"/>
      <c r="J10" s="43">
        <f t="shared" si="3"/>
        <v>406.56</v>
      </c>
      <c r="K10" s="42">
        <f t="shared" si="9"/>
        <v>32.104347826086936</v>
      </c>
      <c r="L10" s="45">
        <f t="shared" si="4"/>
        <v>438.66434782608695</v>
      </c>
      <c r="M10" s="45">
        <f t="shared" si="5"/>
        <v>577.4769851080772</v>
      </c>
      <c r="N10" s="45">
        <f t="shared" si="6"/>
        <v>470.66434782608695</v>
      </c>
      <c r="O10" s="55">
        <f t="shared" si="7"/>
        <v>609.4769851080772</v>
      </c>
      <c r="P10" s="42">
        <f t="shared" si="0"/>
        <v>63.304347826086925</v>
      </c>
      <c r="Q10" s="46">
        <v>375.36</v>
      </c>
      <c r="R10" s="44">
        <f t="shared" si="1"/>
        <v>31.199999999999989</v>
      </c>
      <c r="S10" s="44">
        <f t="shared" si="8"/>
        <v>2373.9130434782596</v>
      </c>
      <c r="T10" s="42">
        <f t="shared" si="2"/>
        <v>63.304347826086925</v>
      </c>
    </row>
    <row r="11" spans="1:20">
      <c r="A11" s="38">
        <v>8</v>
      </c>
      <c r="B11" s="39" t="s">
        <v>211</v>
      </c>
      <c r="C11" s="40" t="s">
        <v>216</v>
      </c>
      <c r="D11" s="49">
        <f>V调!E4</f>
        <v>1.3164438550110391</v>
      </c>
      <c r="E11" s="41">
        <f>'2015-2016-1在职教师课表工作量'!B22</f>
        <v>239.93600000000001</v>
      </c>
      <c r="F11" s="42">
        <f>'2015-2016-2在职教师课表工作量'!B29</f>
        <v>189.88800000000001</v>
      </c>
      <c r="G11" s="42">
        <v>15.2</v>
      </c>
      <c r="H11" s="42">
        <v>32</v>
      </c>
      <c r="I11" s="42">
        <v>33.299999999999997</v>
      </c>
      <c r="J11" s="43">
        <f t="shared" si="3"/>
        <v>445.024</v>
      </c>
      <c r="K11" s="42">
        <f t="shared" si="9"/>
        <v>71.683246376811582</v>
      </c>
      <c r="L11" s="45">
        <f t="shared" si="4"/>
        <v>516.70724637681155</v>
      </c>
      <c r="M11" s="45">
        <f t="shared" si="5"/>
        <v>680.21607933242854</v>
      </c>
      <c r="N11" s="45">
        <f t="shared" si="6"/>
        <v>582.00724637681162</v>
      </c>
      <c r="O11" s="55">
        <f t="shared" si="7"/>
        <v>745.51607933242849</v>
      </c>
      <c r="P11" s="42">
        <f t="shared" si="0"/>
        <v>141.34724637681157</v>
      </c>
      <c r="Q11" s="46">
        <v>375.36</v>
      </c>
      <c r="R11" s="44">
        <f t="shared" si="1"/>
        <v>69.663999999999987</v>
      </c>
      <c r="S11" s="44">
        <f t="shared" si="8"/>
        <v>5300.5217391304341</v>
      </c>
      <c r="T11" s="42">
        <f t="shared" si="2"/>
        <v>141.34724637681157</v>
      </c>
    </row>
    <row r="12" spans="1:20">
      <c r="A12" s="38">
        <v>9</v>
      </c>
      <c r="B12" s="39" t="s">
        <v>211</v>
      </c>
      <c r="C12" s="40" t="s">
        <v>217</v>
      </c>
      <c r="D12" s="49">
        <f>V调!E4</f>
        <v>1.3164438550110391</v>
      </c>
      <c r="E12" s="41">
        <f>'2015-2016-1在职教师课表工作量'!B25</f>
        <v>187.68</v>
      </c>
      <c r="F12" s="42">
        <f>'2015-2016-2在职教师课表工作量'!B32</f>
        <v>187.68</v>
      </c>
      <c r="G12" s="42">
        <v>8.8000000000000007</v>
      </c>
      <c r="H12" s="42">
        <v>32</v>
      </c>
      <c r="I12" s="42"/>
      <c r="J12" s="43">
        <f t="shared" si="3"/>
        <v>384.16</v>
      </c>
      <c r="K12" s="42">
        <f t="shared" si="9"/>
        <v>9.055072463768127</v>
      </c>
      <c r="L12" s="45">
        <f t="shared" si="4"/>
        <v>393.21507246376814</v>
      </c>
      <c r="M12" s="45">
        <f t="shared" si="5"/>
        <v>517.64556584264801</v>
      </c>
      <c r="N12" s="45">
        <f t="shared" si="6"/>
        <v>425.21507246376814</v>
      </c>
      <c r="O12" s="55">
        <f t="shared" si="7"/>
        <v>549.64556584264801</v>
      </c>
      <c r="P12" s="42">
        <f t="shared" si="0"/>
        <v>17.855072463768138</v>
      </c>
      <c r="Q12" s="46">
        <v>375.36</v>
      </c>
      <c r="R12" s="44">
        <f t="shared" si="1"/>
        <v>8.8000000000000114</v>
      </c>
      <c r="S12" s="44">
        <f t="shared" si="8"/>
        <v>669.56521739130517</v>
      </c>
      <c r="T12" s="42">
        <f t="shared" si="2"/>
        <v>17.855072463768138</v>
      </c>
    </row>
    <row r="13" spans="1:20">
      <c r="A13" s="38">
        <v>10</v>
      </c>
      <c r="B13" s="39" t="s">
        <v>211</v>
      </c>
      <c r="C13" s="40" t="s">
        <v>218</v>
      </c>
      <c r="D13" s="49">
        <f>V调!E4</f>
        <v>1.3164438550110391</v>
      </c>
      <c r="E13" s="41">
        <f>'2015-2016-1在职教师课表工作量'!B27</f>
        <v>242.42000000000002</v>
      </c>
      <c r="F13" s="42">
        <f>'2015-2016-2在职教师课表工作量'!B36</f>
        <v>139.196</v>
      </c>
      <c r="G13" s="42">
        <v>12.8</v>
      </c>
      <c r="H13" s="42"/>
      <c r="I13" s="42"/>
      <c r="J13" s="43">
        <f t="shared" si="3"/>
        <v>394.416</v>
      </c>
      <c r="K13" s="42">
        <f t="shared" si="9"/>
        <v>19.608347826086941</v>
      </c>
      <c r="L13" s="45">
        <f t="shared" si="4"/>
        <v>414.02434782608691</v>
      </c>
      <c r="M13" s="45">
        <f t="shared" si="5"/>
        <v>545.03980852060522</v>
      </c>
      <c r="N13" s="45">
        <f t="shared" si="6"/>
        <v>414.02434782608691</v>
      </c>
      <c r="O13" s="55">
        <f t="shared" si="7"/>
        <v>545.03980852060522</v>
      </c>
      <c r="P13" s="42">
        <f t="shared" si="0"/>
        <v>38.664347826086924</v>
      </c>
      <c r="Q13" s="46">
        <v>375.36</v>
      </c>
      <c r="R13" s="44">
        <f t="shared" si="1"/>
        <v>19.055999999999983</v>
      </c>
      <c r="S13" s="44">
        <f t="shared" si="8"/>
        <v>1449.9130434782596</v>
      </c>
      <c r="T13" s="42">
        <f t="shared" si="2"/>
        <v>38.664347826086924</v>
      </c>
    </row>
    <row r="14" spans="1:20">
      <c r="A14" s="38">
        <v>11</v>
      </c>
      <c r="B14" s="39" t="s">
        <v>211</v>
      </c>
      <c r="C14" s="40" t="s">
        <v>219</v>
      </c>
      <c r="D14" s="49">
        <f>V调!E4</f>
        <v>1.3164438550110391</v>
      </c>
      <c r="E14" s="41">
        <f>'2015-2016-1在职教师课表工作量'!B30</f>
        <v>144.24</v>
      </c>
      <c r="F14" s="42">
        <f>'2015-2016-2在职教师课表工作量'!B39</f>
        <v>191.16000000000003</v>
      </c>
      <c r="G14" s="42">
        <v>8</v>
      </c>
      <c r="H14" s="42">
        <v>10.66</v>
      </c>
      <c r="I14" s="42"/>
      <c r="J14" s="43">
        <f t="shared" si="3"/>
        <v>343.40000000000003</v>
      </c>
      <c r="K14" s="42"/>
      <c r="L14" s="45">
        <f t="shared" si="4"/>
        <v>343.40000000000003</v>
      </c>
      <c r="M14" s="45">
        <f t="shared" si="5"/>
        <v>452.06681981079089</v>
      </c>
      <c r="N14" s="45">
        <f t="shared" si="6"/>
        <v>354.06000000000006</v>
      </c>
      <c r="O14" s="55">
        <f t="shared" si="7"/>
        <v>462.72681981079091</v>
      </c>
      <c r="P14" s="42">
        <f t="shared" si="0"/>
        <v>-64.846376811594169</v>
      </c>
      <c r="Q14" s="46">
        <v>375.36</v>
      </c>
      <c r="R14" s="44">
        <f t="shared" si="1"/>
        <v>-31.95999999999998</v>
      </c>
      <c r="S14" s="44">
        <f t="shared" si="8"/>
        <v>-2431.7391304347811</v>
      </c>
      <c r="T14" s="42">
        <f t="shared" si="2"/>
        <v>-64.846376811594169</v>
      </c>
    </row>
    <row r="15" spans="1:20">
      <c r="A15" s="38">
        <v>12</v>
      </c>
      <c r="B15" s="39" t="s">
        <v>211</v>
      </c>
      <c r="C15" s="40" t="s">
        <v>220</v>
      </c>
      <c r="D15" s="49">
        <f>V调!E4</f>
        <v>1.3164438550110391</v>
      </c>
      <c r="E15" s="41">
        <f>'2015-2016-1在职教师课表工作量'!B34</f>
        <v>191.16000000000003</v>
      </c>
      <c r="F15" s="42">
        <f>'2015-2016-2在职教师课表工作量'!B44</f>
        <v>179.39999999999998</v>
      </c>
      <c r="G15" s="42">
        <v>3.2</v>
      </c>
      <c r="H15" s="42">
        <v>10.66</v>
      </c>
      <c r="I15" s="42">
        <v>32</v>
      </c>
      <c r="J15" s="43">
        <f t="shared" si="3"/>
        <v>373.76</v>
      </c>
      <c r="K15" s="42"/>
      <c r="L15" s="45">
        <f t="shared" si="4"/>
        <v>373.76</v>
      </c>
      <c r="M15" s="45">
        <f t="shared" si="5"/>
        <v>492.03405524892594</v>
      </c>
      <c r="N15" s="45">
        <f t="shared" si="6"/>
        <v>416.42</v>
      </c>
      <c r="O15" s="55">
        <f t="shared" si="7"/>
        <v>534.69405524892591</v>
      </c>
      <c r="P15" s="42">
        <f t="shared" si="0"/>
        <v>-3.2463768115942488</v>
      </c>
      <c r="Q15" s="46">
        <v>375.36</v>
      </c>
      <c r="R15" s="44">
        <f t="shared" si="1"/>
        <v>-1.6000000000000227</v>
      </c>
      <c r="S15" s="44">
        <f t="shared" si="8"/>
        <v>-121.73913043478433</v>
      </c>
      <c r="T15" s="42">
        <f t="shared" si="2"/>
        <v>-3.2463768115942488</v>
      </c>
    </row>
    <row r="16" spans="1:20">
      <c r="A16" s="38">
        <v>13</v>
      </c>
      <c r="B16" s="39" t="s">
        <v>211</v>
      </c>
      <c r="C16" s="40" t="s">
        <v>221</v>
      </c>
      <c r="D16" s="49">
        <f>V调!E4</f>
        <v>1.3164438550110391</v>
      </c>
      <c r="E16" s="41">
        <f>'2015-2016-1在职教师课表工作量'!B39</f>
        <v>191.15999999999997</v>
      </c>
      <c r="F16" s="42">
        <f>'2015-2016-2在职教师课表工作量'!B48</f>
        <v>188.78399999999999</v>
      </c>
      <c r="G16" s="42">
        <v>4.8</v>
      </c>
      <c r="H16" s="42">
        <v>10.66</v>
      </c>
      <c r="I16" s="42">
        <v>32</v>
      </c>
      <c r="J16" s="43">
        <f t="shared" si="3"/>
        <v>384.74399999999997</v>
      </c>
      <c r="K16" s="42">
        <f>T16-R16</f>
        <v>9.6559999999999526</v>
      </c>
      <c r="L16" s="45">
        <f t="shared" si="4"/>
        <v>394.39999999999992</v>
      </c>
      <c r="M16" s="45">
        <f t="shared" si="5"/>
        <v>519.20545641635374</v>
      </c>
      <c r="N16" s="45">
        <f t="shared" si="6"/>
        <v>437.05999999999995</v>
      </c>
      <c r="O16" s="55">
        <f t="shared" si="7"/>
        <v>561.86545641635371</v>
      </c>
      <c r="P16" s="42">
        <f t="shared" si="0"/>
        <v>19.03999999999991</v>
      </c>
      <c r="Q16" s="46">
        <v>375.36</v>
      </c>
      <c r="R16" s="44">
        <f t="shared" si="1"/>
        <v>9.3839999999999577</v>
      </c>
      <c r="S16" s="44">
        <f t="shared" si="8"/>
        <v>713.9999999999967</v>
      </c>
      <c r="T16" s="42">
        <f t="shared" si="2"/>
        <v>19.03999999999991</v>
      </c>
    </row>
    <row r="17" spans="1:20">
      <c r="A17" s="38">
        <v>14</v>
      </c>
      <c r="B17" s="39" t="s">
        <v>211</v>
      </c>
      <c r="C17" s="40" t="s">
        <v>222</v>
      </c>
      <c r="D17" s="49">
        <f>V调!E4</f>
        <v>1.3164438550110391</v>
      </c>
      <c r="E17" s="41">
        <f>'2015-2016-1在职教师课表工作量'!B44</f>
        <v>158.25840000000002</v>
      </c>
      <c r="F17" s="42">
        <v>0</v>
      </c>
      <c r="G17" s="42">
        <v>0.8</v>
      </c>
      <c r="H17" s="42"/>
      <c r="I17" s="42"/>
      <c r="J17" s="43">
        <f t="shared" si="3"/>
        <v>159.05840000000003</v>
      </c>
      <c r="K17" s="42"/>
      <c r="L17" s="45">
        <f t="shared" si="4"/>
        <v>159.05840000000003</v>
      </c>
      <c r="M17" s="45">
        <f t="shared" si="5"/>
        <v>209.3914532678879</v>
      </c>
      <c r="N17" s="45">
        <f t="shared" si="6"/>
        <v>159.05840000000003</v>
      </c>
      <c r="O17" s="55">
        <f t="shared" si="7"/>
        <v>209.3914532678879</v>
      </c>
      <c r="P17" s="42">
        <f t="shared" si="0"/>
        <v>-438.87281159420286</v>
      </c>
      <c r="Q17" s="46">
        <v>375.36</v>
      </c>
      <c r="R17" s="44">
        <f t="shared" si="1"/>
        <v>-216.30159999999998</v>
      </c>
      <c r="S17" s="44">
        <f t="shared" si="8"/>
        <v>-16457.730434782607</v>
      </c>
      <c r="T17" s="42">
        <f t="shared" si="2"/>
        <v>-438.87281159420286</v>
      </c>
    </row>
    <row r="18" spans="1:20">
      <c r="A18" s="38">
        <v>15</v>
      </c>
      <c r="B18" s="39" t="s">
        <v>211</v>
      </c>
      <c r="C18" s="40" t="s">
        <v>27</v>
      </c>
      <c r="D18" s="49">
        <f>V调!E4</f>
        <v>1.3164438550110391</v>
      </c>
      <c r="E18" s="41">
        <f>'2015-2016-1在职教师课表工作量'!B46</f>
        <v>46.92</v>
      </c>
      <c r="F18" s="42">
        <v>0</v>
      </c>
      <c r="G18" s="42">
        <v>0</v>
      </c>
      <c r="H18" s="42"/>
      <c r="I18" s="42"/>
      <c r="J18" s="43">
        <f t="shared" si="3"/>
        <v>46.92</v>
      </c>
      <c r="K18" s="42"/>
      <c r="L18" s="45">
        <f t="shared" si="4"/>
        <v>46.92</v>
      </c>
      <c r="M18" s="45">
        <f t="shared" si="5"/>
        <v>61.767545677117958</v>
      </c>
      <c r="N18" s="45">
        <f t="shared" si="6"/>
        <v>46.92</v>
      </c>
      <c r="O18" s="55">
        <f t="shared" si="7"/>
        <v>61.767545677117958</v>
      </c>
      <c r="P18" s="42">
        <f t="shared" si="0"/>
        <v>-666.4</v>
      </c>
      <c r="Q18" s="46">
        <v>375.36</v>
      </c>
      <c r="R18" s="44">
        <f t="shared" si="1"/>
        <v>-328.44</v>
      </c>
      <c r="S18" s="44">
        <f t="shared" si="8"/>
        <v>-24990</v>
      </c>
      <c r="T18" s="42">
        <f t="shared" si="2"/>
        <v>-666.4</v>
      </c>
    </row>
    <row r="19" spans="1:20">
      <c r="A19" s="38">
        <v>16</v>
      </c>
      <c r="B19" s="39" t="s">
        <v>211</v>
      </c>
      <c r="C19" s="40" t="s">
        <v>223</v>
      </c>
      <c r="D19" s="49">
        <f>V调!E4</f>
        <v>1.3164438550110391</v>
      </c>
      <c r="E19" s="41">
        <f>'2015-2016-1在职教师课表工作量'!B47</f>
        <v>109.48</v>
      </c>
      <c r="F19" s="42">
        <v>0</v>
      </c>
      <c r="G19" s="42">
        <v>0</v>
      </c>
      <c r="H19" s="42"/>
      <c r="I19" s="42"/>
      <c r="J19" s="43">
        <f t="shared" si="3"/>
        <v>109.48</v>
      </c>
      <c r="K19" s="42"/>
      <c r="L19" s="45">
        <f t="shared" si="4"/>
        <v>109.48</v>
      </c>
      <c r="M19" s="45">
        <f t="shared" si="5"/>
        <v>144.12427324660857</v>
      </c>
      <c r="N19" s="45">
        <f t="shared" si="6"/>
        <v>109.48</v>
      </c>
      <c r="O19" s="55">
        <f t="shared" si="7"/>
        <v>144.12427324660857</v>
      </c>
      <c r="P19" s="42">
        <f t="shared" si="0"/>
        <v>-539.4666666666667</v>
      </c>
      <c r="Q19" s="46">
        <v>375.36</v>
      </c>
      <c r="R19" s="44">
        <f t="shared" si="1"/>
        <v>-265.88</v>
      </c>
      <c r="S19" s="44">
        <f t="shared" si="8"/>
        <v>-20230</v>
      </c>
      <c r="T19" s="42">
        <f t="shared" si="2"/>
        <v>-539.4666666666667</v>
      </c>
    </row>
    <row r="20" spans="1:20">
      <c r="A20" s="38">
        <v>17</v>
      </c>
      <c r="B20" s="39" t="s">
        <v>211</v>
      </c>
      <c r="C20" s="40" t="s">
        <v>224</v>
      </c>
      <c r="D20" s="49">
        <f>V调!E4</f>
        <v>1.3164438550110391</v>
      </c>
      <c r="E20" s="41">
        <v>0</v>
      </c>
      <c r="F20" s="42">
        <f>'2015-2016-2在职教师课表工作量'!B52</f>
        <v>62.56</v>
      </c>
      <c r="G20" s="42">
        <v>0</v>
      </c>
      <c r="H20" s="42"/>
      <c r="I20" s="42"/>
      <c r="J20" s="43">
        <f t="shared" si="3"/>
        <v>62.56</v>
      </c>
      <c r="K20" s="42"/>
      <c r="L20" s="45">
        <f t="shared" si="4"/>
        <v>62.56</v>
      </c>
      <c r="M20" s="45">
        <f t="shared" si="5"/>
        <v>82.356727569490616</v>
      </c>
      <c r="N20" s="45">
        <f t="shared" si="6"/>
        <v>62.56</v>
      </c>
      <c r="O20" s="55">
        <f t="shared" si="7"/>
        <v>82.356727569490616</v>
      </c>
      <c r="P20" s="42">
        <f t="shared" si="0"/>
        <v>-634.66666666666663</v>
      </c>
      <c r="Q20" s="46">
        <v>375.36</v>
      </c>
      <c r="R20" s="44">
        <f t="shared" si="1"/>
        <v>-312.8</v>
      </c>
      <c r="S20" s="44">
        <f t="shared" si="8"/>
        <v>-23800</v>
      </c>
      <c r="T20" s="42">
        <f t="shared" si="2"/>
        <v>-634.66666666666663</v>
      </c>
    </row>
    <row r="21" spans="1:20">
      <c r="A21" s="38">
        <v>18</v>
      </c>
      <c r="B21" s="39" t="s">
        <v>211</v>
      </c>
      <c r="C21" s="40" t="s">
        <v>225</v>
      </c>
      <c r="D21" s="49">
        <f>V调!E4</f>
        <v>1.3164438550110391</v>
      </c>
      <c r="E21" s="41">
        <f>'2015-2016-1在职教师课表工作量'!B60</f>
        <v>0</v>
      </c>
      <c r="F21" s="42">
        <f>'2015-2016-2在职教师课表工作量'!B53</f>
        <v>62.56</v>
      </c>
      <c r="G21" s="42">
        <v>0</v>
      </c>
      <c r="H21" s="42"/>
      <c r="I21" s="42"/>
      <c r="J21" s="43">
        <f t="shared" si="3"/>
        <v>62.56</v>
      </c>
      <c r="K21" s="42"/>
      <c r="L21" s="45">
        <f t="shared" si="4"/>
        <v>62.56</v>
      </c>
      <c r="M21" s="45">
        <f t="shared" si="5"/>
        <v>82.356727569490616</v>
      </c>
      <c r="N21" s="45">
        <f t="shared" si="6"/>
        <v>62.56</v>
      </c>
      <c r="O21" s="55">
        <f t="shared" si="7"/>
        <v>82.356727569490616</v>
      </c>
      <c r="P21" s="42">
        <f t="shared" si="0"/>
        <v>-634.66666666666663</v>
      </c>
      <c r="Q21" s="46">
        <v>375.36</v>
      </c>
      <c r="R21" s="44">
        <f t="shared" si="1"/>
        <v>-312.8</v>
      </c>
      <c r="S21" s="44">
        <f t="shared" si="8"/>
        <v>-23800</v>
      </c>
      <c r="T21" s="42">
        <f t="shared" si="2"/>
        <v>-634.66666666666663</v>
      </c>
    </row>
    <row r="22" spans="1:20">
      <c r="A22" s="38">
        <v>19</v>
      </c>
      <c r="B22" s="39" t="s">
        <v>211</v>
      </c>
      <c r="C22" s="40" t="s">
        <v>226</v>
      </c>
      <c r="D22" s="49">
        <f>V调!E4</f>
        <v>1.3164438550110391</v>
      </c>
      <c r="E22" s="41">
        <v>0</v>
      </c>
      <c r="F22" s="42">
        <f>'2015-2016-2在职教师课表工作量'!B54</f>
        <v>46.92</v>
      </c>
      <c r="G22" s="42">
        <v>0</v>
      </c>
      <c r="H22" s="42"/>
      <c r="I22" s="42"/>
      <c r="J22" s="43">
        <f t="shared" si="3"/>
        <v>46.92</v>
      </c>
      <c r="K22" s="42"/>
      <c r="L22" s="45">
        <f t="shared" si="4"/>
        <v>46.92</v>
      </c>
      <c r="M22" s="45">
        <f t="shared" si="5"/>
        <v>61.767545677117958</v>
      </c>
      <c r="N22" s="45">
        <f t="shared" si="6"/>
        <v>46.92</v>
      </c>
      <c r="O22" s="55">
        <f t="shared" si="7"/>
        <v>61.767545677117958</v>
      </c>
      <c r="P22" s="42">
        <f t="shared" si="0"/>
        <v>-666.4</v>
      </c>
      <c r="Q22" s="46">
        <v>375.36</v>
      </c>
      <c r="R22" s="44">
        <f t="shared" si="1"/>
        <v>-328.44</v>
      </c>
      <c r="S22" s="44">
        <f t="shared" si="8"/>
        <v>-24990</v>
      </c>
      <c r="T22" s="42">
        <f t="shared" si="2"/>
        <v>-666.4</v>
      </c>
    </row>
    <row r="23" spans="1:20">
      <c r="A23" s="44" t="s">
        <v>228</v>
      </c>
      <c r="B23" s="44"/>
      <c r="C23" s="44"/>
      <c r="D23" s="49"/>
      <c r="E23" s="44">
        <f t="shared" ref="E23:K23" si="10">SUM(E4:E22)</f>
        <v>2858.5024000000003</v>
      </c>
      <c r="F23" s="44">
        <f t="shared" si="10"/>
        <v>2498.6120000000001</v>
      </c>
      <c r="G23" s="44">
        <f t="shared" si="10"/>
        <v>253.60000000000002</v>
      </c>
      <c r="H23" s="44">
        <f t="shared" si="10"/>
        <v>287.98000000000008</v>
      </c>
      <c r="I23" s="44">
        <f t="shared" si="10"/>
        <v>195.89999999999998</v>
      </c>
      <c r="J23" s="44">
        <f t="shared" si="10"/>
        <v>5610.7143999999998</v>
      </c>
      <c r="K23" s="44">
        <f t="shared" si="10"/>
        <v>339.86979710144919</v>
      </c>
      <c r="L23" s="44">
        <f t="shared" si="4"/>
        <v>5950.5841971014488</v>
      </c>
      <c r="M23" s="44">
        <f t="shared" si="4"/>
        <v>6290.4539942028978</v>
      </c>
      <c r="N23" s="44">
        <f>SUM(N4:N22)</f>
        <v>6434.4641971014516</v>
      </c>
      <c r="O23" s="56">
        <f>SUM(O4:O22)</f>
        <v>8317.4900000000016</v>
      </c>
      <c r="P23" s="44"/>
      <c r="Q23" s="38"/>
      <c r="R23" s="38"/>
      <c r="S23" s="38"/>
      <c r="T23" s="38"/>
    </row>
    <row r="26" spans="1:20">
      <c r="A26" s="85" t="s">
        <v>242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</row>
    <row r="27" spans="1:20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  <row r="29" spans="1:20" ht="24">
      <c r="A29" s="77" t="s">
        <v>190</v>
      </c>
      <c r="B29" s="77"/>
      <c r="C29" s="77"/>
      <c r="D29" s="51"/>
      <c r="E29" s="25" t="s">
        <v>246</v>
      </c>
      <c r="F29" s="25" t="s">
        <v>247</v>
      </c>
      <c r="G29" s="78" t="s">
        <v>248</v>
      </c>
      <c r="H29" s="79"/>
      <c r="I29" s="79"/>
      <c r="J29" s="79"/>
      <c r="K29" s="79"/>
      <c r="L29" s="79"/>
      <c r="M29" s="79"/>
      <c r="N29" s="79"/>
      <c r="O29" s="80"/>
      <c r="P29" s="52" t="s">
        <v>249</v>
      </c>
      <c r="Q29" s="52" t="s">
        <v>249</v>
      </c>
      <c r="R29" s="81" t="s">
        <v>209</v>
      </c>
      <c r="S29" s="82"/>
    </row>
    <row r="30" spans="1:20" ht="48">
      <c r="A30" s="27" t="s">
        <v>191</v>
      </c>
      <c r="B30" s="28" t="s">
        <v>192</v>
      </c>
      <c r="C30" s="28" t="s">
        <v>193</v>
      </c>
      <c r="D30" s="28" t="s">
        <v>260</v>
      </c>
      <c r="E30" s="29" t="s">
        <v>194</v>
      </c>
      <c r="F30" s="30" t="s">
        <v>194</v>
      </c>
      <c r="G30" s="31" t="s">
        <v>250</v>
      </c>
      <c r="H30" s="32" t="s">
        <v>251</v>
      </c>
      <c r="I30" s="33" t="s">
        <v>197</v>
      </c>
      <c r="J30" s="34" t="s">
        <v>198</v>
      </c>
      <c r="K30" s="35" t="s">
        <v>252</v>
      </c>
      <c r="L30" s="47" t="s">
        <v>253</v>
      </c>
      <c r="M30" s="47" t="s">
        <v>254</v>
      </c>
      <c r="N30" s="54" t="s">
        <v>243</v>
      </c>
      <c r="O30" s="36" t="s">
        <v>200</v>
      </c>
      <c r="P30" s="52" t="s">
        <v>201</v>
      </c>
      <c r="Q30" s="37" t="s">
        <v>202</v>
      </c>
      <c r="R30" s="36" t="s">
        <v>203</v>
      </c>
      <c r="S30" s="36" t="s">
        <v>204</v>
      </c>
    </row>
    <row r="31" spans="1:20">
      <c r="A31" s="39">
        <v>1</v>
      </c>
      <c r="B31" s="39" t="s">
        <v>261</v>
      </c>
      <c r="C31" s="39" t="s">
        <v>256</v>
      </c>
      <c r="D31" s="39">
        <f>V调!E4</f>
        <v>1.3164438550110391</v>
      </c>
      <c r="E31" s="39">
        <f>'2015-2016-1在职教师课表工作量'!B55</f>
        <v>50.399999999999991</v>
      </c>
      <c r="F31" s="39">
        <f>'2015-2016-2在职教师课表工作量'!B60</f>
        <v>125.99999999999997</v>
      </c>
      <c r="G31" s="39">
        <v>0</v>
      </c>
      <c r="H31" s="39"/>
      <c r="I31" s="39"/>
      <c r="J31" s="43">
        <f>E31+F31+G31</f>
        <v>176.39999999999998</v>
      </c>
      <c r="K31" s="42"/>
      <c r="L31" s="45"/>
      <c r="M31" s="45">
        <f>E31+F31+G31+H31+I31+K31</f>
        <v>176.39999999999998</v>
      </c>
      <c r="N31" s="55">
        <f>M31*D31</f>
        <v>232.22069602394726</v>
      </c>
      <c r="O31" s="42"/>
      <c r="P31" s="46"/>
      <c r="Q31" s="44"/>
      <c r="R31" s="44"/>
      <c r="S31" s="42"/>
    </row>
    <row r="32" spans="1:20">
      <c r="A32" s="39">
        <v>2</v>
      </c>
      <c r="B32" s="39" t="s">
        <v>255</v>
      </c>
      <c r="C32" s="39" t="s">
        <v>257</v>
      </c>
      <c r="D32" s="39">
        <f>V调!E4</f>
        <v>1.3164438550110391</v>
      </c>
      <c r="E32" s="39">
        <f>'2015-2016-1在职教师课表工作量'!B57</f>
        <v>50.399999999999991</v>
      </c>
      <c r="F32" s="39">
        <f>'2015-2016-2在职教师课表工作量'!B65</f>
        <v>151.19999999999996</v>
      </c>
      <c r="G32" s="39">
        <v>0.8</v>
      </c>
      <c r="H32" s="39"/>
      <c r="I32" s="39"/>
      <c r="J32" s="43">
        <f t="shared" ref="J32:J34" si="11">E32+F32+G32</f>
        <v>202.39999999999998</v>
      </c>
      <c r="K32" s="42"/>
      <c r="L32" s="45"/>
      <c r="M32" s="45">
        <f t="shared" ref="M32:M34" si="12">E32+F32+G32+H32+I32+K32</f>
        <v>202.39999999999998</v>
      </c>
      <c r="N32" s="55">
        <f t="shared" ref="N32:N34" si="13">M32*D32</f>
        <v>266.4482362542343</v>
      </c>
      <c r="O32" s="42"/>
      <c r="P32" s="46"/>
      <c r="Q32" s="44"/>
      <c r="R32" s="44"/>
      <c r="S32" s="42"/>
    </row>
    <row r="33" spans="1:19">
      <c r="A33" s="39">
        <v>3</v>
      </c>
      <c r="B33" s="39" t="s">
        <v>255</v>
      </c>
      <c r="C33" s="39" t="s">
        <v>258</v>
      </c>
      <c r="D33" s="39">
        <f>V调!E4</f>
        <v>1.3164438550110391</v>
      </c>
      <c r="E33" s="39">
        <f>'2015-2016-1在职教师课表工作量'!B59</f>
        <v>50.399999999999991</v>
      </c>
      <c r="F33" s="39">
        <f>'2015-2016-2在职教师课表工作量'!B71</f>
        <v>125.99999999999997</v>
      </c>
      <c r="G33" s="39">
        <v>4.8</v>
      </c>
      <c r="H33" s="39"/>
      <c r="I33" s="39"/>
      <c r="J33" s="43">
        <f t="shared" si="11"/>
        <v>181.2</v>
      </c>
      <c r="K33" s="42"/>
      <c r="L33" s="45"/>
      <c r="M33" s="45">
        <f t="shared" si="12"/>
        <v>181.2</v>
      </c>
      <c r="N33" s="55">
        <f t="shared" si="13"/>
        <v>238.53962652800027</v>
      </c>
      <c r="O33" s="42"/>
      <c r="P33" s="46"/>
      <c r="Q33" s="44"/>
      <c r="R33" s="44"/>
      <c r="S33" s="42"/>
    </row>
    <row r="34" spans="1:19">
      <c r="A34" s="39">
        <v>4</v>
      </c>
      <c r="B34" s="39" t="s">
        <v>255</v>
      </c>
      <c r="C34" s="39" t="s">
        <v>259</v>
      </c>
      <c r="D34" s="39">
        <f>V调!E4</f>
        <v>1.3164438550110391</v>
      </c>
      <c r="E34" s="39">
        <f>'2015-2016-1在职教师课表工作量'!B61</f>
        <v>25.199999999999996</v>
      </c>
      <c r="F34" s="39">
        <f>'2015-2016-2在职教师课表工作量'!B76</f>
        <v>125.99999999999997</v>
      </c>
      <c r="G34" s="39">
        <v>1.6</v>
      </c>
      <c r="H34" s="39"/>
      <c r="I34" s="39"/>
      <c r="J34" s="43">
        <f t="shared" si="11"/>
        <v>152.79999999999995</v>
      </c>
      <c r="K34" s="42"/>
      <c r="L34" s="45"/>
      <c r="M34" s="45">
        <f t="shared" si="12"/>
        <v>152.79999999999995</v>
      </c>
      <c r="N34" s="55">
        <f t="shared" si="13"/>
        <v>201.15262104568671</v>
      </c>
      <c r="O34" s="42"/>
      <c r="P34" s="46"/>
      <c r="Q34" s="44"/>
      <c r="R34" s="44"/>
      <c r="S34" s="42"/>
    </row>
  </sheetData>
  <mergeCells count="8">
    <mergeCell ref="A29:C29"/>
    <mergeCell ref="G29:O29"/>
    <mergeCell ref="R29:S29"/>
    <mergeCell ref="A1:T1"/>
    <mergeCell ref="A2:C2"/>
    <mergeCell ref="G2:P2"/>
    <mergeCell ref="S2:T2"/>
    <mergeCell ref="A26:T26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RowHeight="13.5"/>
  <cols>
    <col min="1" max="1" width="13.625" customWidth="1"/>
    <col min="2" max="2" width="20.125" customWidth="1"/>
  </cols>
  <sheetData>
    <row r="1" spans="1:2" ht="18.75">
      <c r="A1" s="86" t="s">
        <v>229</v>
      </c>
      <c r="B1" s="87"/>
    </row>
    <row r="2" spans="1:2">
      <c r="A2" s="1" t="s">
        <v>230</v>
      </c>
      <c r="B2" s="1" t="s">
        <v>231</v>
      </c>
    </row>
    <row r="3" spans="1:2">
      <c r="A3" s="1" t="s">
        <v>232</v>
      </c>
      <c r="B3" s="1">
        <v>4304.71</v>
      </c>
    </row>
    <row r="4" spans="1:2">
      <c r="A4" s="1" t="s">
        <v>233</v>
      </c>
      <c r="B4" s="1">
        <v>2515.08</v>
      </c>
    </row>
    <row r="5" spans="1:2">
      <c r="A5" s="1" t="s">
        <v>234</v>
      </c>
      <c r="B5" s="1">
        <f>SUM(B3:B4)</f>
        <v>6819.79</v>
      </c>
    </row>
  </sheetData>
  <mergeCells count="1">
    <mergeCell ref="A1:B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workbookViewId="0">
      <selection activeCell="E4" sqref="E4:E5"/>
    </sheetView>
  </sheetViews>
  <sheetFormatPr defaultRowHeight="13.5"/>
  <cols>
    <col min="5" max="5" width="16.75" customWidth="1"/>
  </cols>
  <sheetData>
    <row r="1" spans="2:5" s="48" customFormat="1" ht="24" customHeight="1">
      <c r="B1" s="88" t="s">
        <v>235</v>
      </c>
      <c r="C1" s="88"/>
      <c r="D1" s="88"/>
      <c r="E1" s="88"/>
    </row>
    <row r="2" spans="2:5" s="48" customFormat="1" ht="20.100000000000001" customHeight="1">
      <c r="B2" s="89" t="s">
        <v>236</v>
      </c>
      <c r="C2" s="89" t="s">
        <v>240</v>
      </c>
      <c r="D2" s="89"/>
      <c r="E2" s="90" t="s">
        <v>237</v>
      </c>
    </row>
    <row r="3" spans="2:5" s="48" customFormat="1" ht="20.100000000000001" customHeight="1">
      <c r="B3" s="89"/>
      <c r="C3" s="38" t="s">
        <v>238</v>
      </c>
      <c r="D3" s="38" t="s">
        <v>239</v>
      </c>
      <c r="E3" s="91"/>
    </row>
    <row r="4" spans="2:5" s="48" customFormat="1" ht="20.100000000000001" customHeight="1">
      <c r="B4" s="89">
        <v>14653.4</v>
      </c>
      <c r="C4" s="38">
        <f>'2015-2016学年工作量汇总表'!L23</f>
        <v>5950.5841971014488</v>
      </c>
      <c r="D4" s="38">
        <f>'2015-2016学年兼职教师工作量'!B5</f>
        <v>6819.79</v>
      </c>
      <c r="E4" s="89">
        <f>(B4-D4)/C4</f>
        <v>1.3164438550110391</v>
      </c>
    </row>
    <row r="5" spans="2:5" s="48" customFormat="1" ht="20.100000000000001" customHeight="1">
      <c r="B5" s="89"/>
      <c r="C5" s="89">
        <f>C4+D4</f>
        <v>12770.37419710145</v>
      </c>
      <c r="D5" s="89"/>
      <c r="E5" s="89"/>
    </row>
    <row r="6" spans="2:5" s="48" customFormat="1" ht="20.100000000000001" customHeight="1">
      <c r="C6" s="48">
        <f>C4*E4</f>
        <v>7833.6100000000006</v>
      </c>
    </row>
  </sheetData>
  <mergeCells count="7">
    <mergeCell ref="B1:E1"/>
    <mergeCell ref="B2:B3"/>
    <mergeCell ref="C2:D2"/>
    <mergeCell ref="E2:E3"/>
    <mergeCell ref="B4:B5"/>
    <mergeCell ref="E4:E5"/>
    <mergeCell ref="C5:D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2015-2016-1在职教师课表工作量</vt:lpstr>
      <vt:lpstr>2015-2016-2在职教师课表工作量</vt:lpstr>
      <vt:lpstr>2015-2016学年工作量汇总表</vt:lpstr>
      <vt:lpstr>2015-2016学年兼职教师工作量</vt:lpstr>
      <vt:lpstr>V调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2016-06-06T01:43:12Z</cp:lastPrinted>
  <dcterms:created xsi:type="dcterms:W3CDTF">2016-06-06T01:18:11Z</dcterms:created>
  <dcterms:modified xsi:type="dcterms:W3CDTF">2016-09-26T08:26:54Z</dcterms:modified>
</cp:coreProperties>
</file>